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PA\Desktop\쿠파네트워크\프로젝트\2022-대전지방세무사회회관 신축공사\5.납품작업\2차-0214\5.소방설비\"/>
    </mc:Choice>
  </mc:AlternateContent>
  <xr:revisionPtr revIDLastSave="0" documentId="13_ncr:1_{58EE6FC3-9459-42B0-A22E-1CC8CE1A6E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원가계산서" sheetId="3" r:id="rId1"/>
    <sheet name="공종별집계표" sheetId="10" r:id="rId2"/>
    <sheet name="공종별내역서" sheetId="9" r:id="rId3"/>
    <sheet name=" 공사설정 " sheetId="2" r:id="rId4"/>
    <sheet name="Sheet1" sheetId="1" r:id="rId5"/>
  </sheets>
  <definedNames>
    <definedName name="_xlnm.Print_Area" localSheetId="2">공종별내역서!$A$1:$M$52</definedName>
    <definedName name="_xlnm.Print_Area" localSheetId="1">공종별집계표!$A$1:$M$27</definedName>
    <definedName name="_xlnm.Print_Titles" localSheetId="2">공종별내역서!$1:$3</definedName>
    <definedName name="_xlnm.Print_Titles" localSheetId="1">공종별집계표!$1:$4</definedName>
    <definedName name="_xlnm.Print_Titles" localSheetId="0">원가계산서!$1:$3</definedName>
  </definedNames>
  <calcPr calcId="181029" iterate="1"/>
</workbook>
</file>

<file path=xl/calcChain.xml><?xml version="1.0" encoding="utf-8"?>
<calcChain xmlns="http://schemas.openxmlformats.org/spreadsheetml/2006/main">
  <c r="E8" i="10" l="1"/>
  <c r="K8" i="10" s="1"/>
  <c r="I8" i="10"/>
  <c r="J8" i="10" s="1"/>
  <c r="G8" i="10"/>
  <c r="H8" i="10" s="1"/>
  <c r="F8" i="10" l="1"/>
  <c r="L8" i="10" s="1"/>
  <c r="G7" i="10" l="1"/>
  <c r="H7" i="10" l="1"/>
  <c r="G6" i="10" s="1"/>
  <c r="H6" i="10" s="1"/>
  <c r="G5" i="10" s="1"/>
  <c r="H5" i="10" s="1"/>
  <c r="E8" i="3" s="1"/>
  <c r="E9" i="3" s="1"/>
  <c r="I7" i="10"/>
  <c r="J7" i="10" s="1"/>
  <c r="I6" i="10" s="1"/>
  <c r="J6" i="10" s="1"/>
  <c r="I5" i="10" s="1"/>
  <c r="J5" i="10" s="1"/>
  <c r="J27" i="10" s="1"/>
  <c r="E10" i="3" l="1"/>
  <c r="E7" i="10"/>
  <c r="E14" i="3"/>
  <c r="E13" i="3"/>
  <c r="E15" i="3" s="1"/>
  <c r="H27" i="10"/>
  <c r="E12" i="3" l="1"/>
  <c r="E11" i="3"/>
  <c r="K7" i="10" l="1"/>
  <c r="F7" i="10"/>
  <c r="E6" i="10" l="1"/>
  <c r="L7" i="10"/>
  <c r="F6" i="10" l="1"/>
  <c r="E5" i="10" s="1"/>
  <c r="K6" i="10"/>
  <c r="L6" i="10" l="1"/>
  <c r="K5" i="10" l="1"/>
  <c r="F5" i="10"/>
  <c r="L5" i="10" l="1"/>
  <c r="L27" i="10" s="1"/>
  <c r="E4" i="3"/>
  <c r="E7" i="3" s="1"/>
  <c r="F27" i="10"/>
  <c r="E17" i="3" l="1"/>
  <c r="E16" i="3"/>
  <c r="E18" i="3" l="1"/>
  <c r="E19" i="3" l="1"/>
  <c r="E20" i="3" s="1"/>
  <c r="E21" i="3" s="1"/>
  <c r="E23" i="3" l="1"/>
  <c r="E22" i="3"/>
  <c r="E24" i="3" l="1"/>
  <c r="E25" i="3" s="1"/>
  <c r="E26" i="3" s="1"/>
</calcChain>
</file>

<file path=xl/sharedStrings.xml><?xml version="1.0" encoding="utf-8"?>
<sst xmlns="http://schemas.openxmlformats.org/spreadsheetml/2006/main" count="675" uniqueCount="296">
  <si>
    <t>공 종 별 집 계 표</t>
  </si>
  <si>
    <t>[ 대전지방세무사회 회관 신축 소방공사 ]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</si>
  <si>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</si>
  <si>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</si>
  <si>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</si>
  <si>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</si>
  <si>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</si>
  <si>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</si>
  <si>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</si>
  <si>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</si>
  <si>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</si>
  <si>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</si>
  <si>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</si>
  <si>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</si>
  <si>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</si>
  <si>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</si>
  <si>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</si>
  <si>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</si>
  <si>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</si>
  <si>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</si>
  <si>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</si>
  <si>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</si>
  <si>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</si>
  <si>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</si>
  <si>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</si>
  <si>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</si>
  <si>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</si>
  <si>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</si>
  <si>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</si>
  <si>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</si>
  <si>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</si>
  <si>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</si>
  <si>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</si>
  <si>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</si>
  <si>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</si>
  <si>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</si>
  <si>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</si>
  <si>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</si>
  <si>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</si>
  <si>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</si>
  <si>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</si>
  <si>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</si>
  <si>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</si>
  <si>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</si>
  <si>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</si>
  <si>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</si>
  <si>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</si>
  <si>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</si>
  <si>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</si>
  <si>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</si>
  <si>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</si>
  <si>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>01  대전지방세무사회 회관 신축 소방공사</t>
  </si>
  <si>
    <t/>
  </si>
  <si>
    <t>01</t>
  </si>
  <si>
    <t>0101  소방시설공사</t>
  </si>
  <si>
    <t>0101</t>
  </si>
  <si>
    <t>010101  전기소방공사</t>
  </si>
  <si>
    <t>010101</t>
  </si>
  <si>
    <t>화재수신기</t>
  </si>
  <si>
    <t>화재수신기, P형 1급, 10회로/벽부</t>
  </si>
  <si>
    <t>대</t>
  </si>
  <si>
    <t>51C2810361430A5CB8AFB17B5A3BF105F78F0B</t>
  </si>
  <si>
    <t>F</t>
  </si>
  <si>
    <t>T</t>
  </si>
  <si>
    <t>01010151C2810361430A5CB8AFB17B5A3BF105F78F0B</t>
  </si>
  <si>
    <t>화재수신기함</t>
  </si>
  <si>
    <t>제작</t>
  </si>
  <si>
    <t>개</t>
  </si>
  <si>
    <t>572E6103D94C935753AB109723F56EFAAA12A3</t>
  </si>
  <si>
    <t>010101572E6103D94C935753AB109723F56EFAAA12A3</t>
  </si>
  <si>
    <t>시각경보기전원반</t>
  </si>
  <si>
    <t>5A</t>
  </si>
  <si>
    <t>51B0110356444E5F20DEA2D572CDB0455E2CF4</t>
  </si>
  <si>
    <t>01010151B0110356444E5F20DEA2D572CDB0455E2CF4</t>
  </si>
  <si>
    <t>시각경보기전원반함</t>
  </si>
  <si>
    <t>572E6103D94C935753AB109723F56EFAAA12A2</t>
  </si>
  <si>
    <t>010101572E6103D94C935753AB109723F56EFAAA12A2</t>
  </si>
  <si>
    <t>발신기세트</t>
  </si>
  <si>
    <t>단독형</t>
  </si>
  <si>
    <t>56D64103B142955A7590B3CB5874F5</t>
  </si>
  <si>
    <t>01010156D64103B142955A7590B3CB5874F5</t>
  </si>
  <si>
    <t>차동식감지기</t>
  </si>
  <si>
    <t>열감지기, 차동식스포트형</t>
  </si>
  <si>
    <t>51C281036143E05DD47018C5A210C64251906E</t>
  </si>
  <si>
    <t>01010151C281036143E05DD47018C5A210C64251906E</t>
  </si>
  <si>
    <t>연기감지기</t>
  </si>
  <si>
    <t>연기감지기, 광전식 2종-비축적</t>
  </si>
  <si>
    <t>51C281036143E05DD47018C5A210C642519322</t>
  </si>
  <si>
    <t>01010151C281036143E05DD47018C5A210C642519322</t>
  </si>
  <si>
    <t>시각경보기</t>
  </si>
  <si>
    <t>시각경보기, 15cd</t>
  </si>
  <si>
    <t>51C281036143E05DD4701CA072E7F0D166D63A</t>
  </si>
  <si>
    <t>01010151C281036143E05DD4701CA072E7F0D166D63A</t>
  </si>
  <si>
    <t>유도등</t>
  </si>
  <si>
    <t>유도등, 소형(단면), 60분용, 피난구유도등, 고휘도, LED</t>
  </si>
  <si>
    <t>51B0110356447A53EFE1A2F4AF966913028284</t>
  </si>
  <si>
    <t>01010151B0110356447A53EFE1A2F4AF966913028284</t>
  </si>
  <si>
    <t>유도등, 거실통로유도등, 고휘도, LED, 천장양면</t>
  </si>
  <si>
    <t>51B0110356447A53EFE1A2F4AF9669130281F9</t>
  </si>
  <si>
    <t>01010151B0110356447A53EFE1A2F4AF9669130281F9</t>
  </si>
  <si>
    <t>풀박스</t>
  </si>
  <si>
    <t>풀박스, 150*150*100mm</t>
  </si>
  <si>
    <t>51B0110356444E5F228C1CEB45A344FAC081C1</t>
  </si>
  <si>
    <t>01010151B0110356444E5F228C1CEB45A344FAC081C1</t>
  </si>
  <si>
    <t>아웃렛박스</t>
  </si>
  <si>
    <t>아웃렛박스, 8각, 54mm</t>
  </si>
  <si>
    <t>51B0110356444E5F228C17694C375C38118A35</t>
  </si>
  <si>
    <t>01010151B0110356444E5F228C17694C375C38118A35</t>
  </si>
  <si>
    <t>아웃렛박스, 커버, 8각, 평형</t>
  </si>
  <si>
    <t>51B0110356444E5F228C176A532877D5056284</t>
  </si>
  <si>
    <t>01010151B0110356444E5F228C176A532877D5056284</t>
  </si>
  <si>
    <t>아웃렛박스, 중형4각, 54mm</t>
  </si>
  <si>
    <t>51B0110356444E5F228C17694C375C38118A36</t>
  </si>
  <si>
    <t>01010151B0110356444E5F228C17694C375C38118A36</t>
  </si>
  <si>
    <t>아웃렛박스, 커버, 4각, 평</t>
  </si>
  <si>
    <t>51B0110356444E5F228C176A532877D5056287</t>
  </si>
  <si>
    <t>01010151B0110356444E5F228C176A532877D5056287</t>
  </si>
  <si>
    <t>저독성난연케이블</t>
  </si>
  <si>
    <t>HFIX, 1.38㎜</t>
  </si>
  <si>
    <t>M</t>
  </si>
  <si>
    <t>51A67103A54154526E8849BA6EFC904180E35F</t>
  </si>
  <si>
    <t>01010151A67103A54154526E8849BA6EFC904180E35F</t>
  </si>
  <si>
    <t>HFIX, 1.78㎜</t>
  </si>
  <si>
    <t>51A67103A54154526E8849BA6EFC904180E35E</t>
  </si>
  <si>
    <t>01010151A67103A54154526E8849BA6EFC904180E35E</t>
  </si>
  <si>
    <t>HFIX, 2.25㎜</t>
  </si>
  <si>
    <t>51A67103A54154526E8849BA6EFC904180E351</t>
  </si>
  <si>
    <t>01010151A67103A54154526E8849BA6EFC904180E351</t>
  </si>
  <si>
    <t>내화전선</t>
  </si>
  <si>
    <t>내화전선, 0.6/1kv, F-FR-8, 2C*4㎟</t>
  </si>
  <si>
    <t>51A67103A54154526E8EE97D3BF6DFAC883497</t>
  </si>
  <si>
    <t>01010151A67103A54154526E8EE97D3BF6DFAC883497</t>
  </si>
  <si>
    <t>경질비닐전선관</t>
  </si>
  <si>
    <t>경질비닐전선관, HI, 16mm</t>
  </si>
  <si>
    <t>51B0110356445F54620C7CDD6897D92797B532</t>
  </si>
  <si>
    <t>01010151B0110356445F54620C7CDD6897D92797B532</t>
  </si>
  <si>
    <t>경질비닐전선관, HI, 22mm</t>
  </si>
  <si>
    <t>51B0110356445F54620C7CDD6897D92797B531</t>
  </si>
  <si>
    <t>01010151B0110356445F54620C7CDD6897D92797B531</t>
  </si>
  <si>
    <t>경질비닐전선관, HI, 28mm</t>
  </si>
  <si>
    <t>51B0110356445F54620C7CDD6897D92797B530</t>
  </si>
  <si>
    <t>01010151B0110356445F54620C7CDD6897D92797B530</t>
  </si>
  <si>
    <t>1종금속제가요전선관</t>
  </si>
  <si>
    <t>1종금속제가요전선관, 16mm, 비방수</t>
  </si>
  <si>
    <t>51B0110356445F54620C7CDE0F03DE5948397B</t>
  </si>
  <si>
    <t>01010151B0110356445F54620C7CDE0F03DE5948397B</t>
  </si>
  <si>
    <t>전선관부속품비</t>
  </si>
  <si>
    <t>전선관의 15%</t>
  </si>
  <si>
    <t>식</t>
  </si>
  <si>
    <t>5785B1037C4933518B9981C18A84001</t>
  </si>
  <si>
    <t>0101015785B1037C4933518B9981C18A86003</t>
  </si>
  <si>
    <t>잡재료비</t>
  </si>
  <si>
    <t>배관배선의 2%</t>
  </si>
  <si>
    <t>5785B1037C4933518B9981C18A87002</t>
  </si>
  <si>
    <t>0101015785B1037C4933518B9981C18A84001</t>
  </si>
  <si>
    <t>경질비닐전선관용부품</t>
  </si>
  <si>
    <t>경질비닐전선관용부품, 노말밴드, PVC, 28C</t>
  </si>
  <si>
    <t>51B0110356445F54620C72DA3B9F02489593E7</t>
  </si>
  <si>
    <t>01010151B0110356445F54620C72DA3B9F02489593E7</t>
  </si>
  <si>
    <t>내선전공</t>
  </si>
  <si>
    <t>일반공사 직종</t>
  </si>
  <si>
    <t>인</t>
  </si>
  <si>
    <t>56434103E5460F57BA41908074DB417FDF0EF1</t>
  </si>
  <si>
    <t>01010156434103E5460F57BA41908074DB417FDF0EF1</t>
  </si>
  <si>
    <t>저압케이블전공</t>
  </si>
  <si>
    <t>56434103E5460F57BA41908074DB417FDF0EFC</t>
  </si>
  <si>
    <t>01010156434103E5460F57BA41908074DB417FDF0EFC</t>
  </si>
  <si>
    <t>공구손료</t>
  </si>
  <si>
    <t>인력품의 3%</t>
  </si>
  <si>
    <t>5785B1037C4933518B9981C18A86003</t>
  </si>
  <si>
    <t>0101015785B1037C4933518B9981C18A87002</t>
  </si>
  <si>
    <t>[ 합           계 ]</t>
  </si>
  <si>
    <t>TOTAL</t>
  </si>
  <si>
    <t>010102</t>
  </si>
  <si>
    <t>수동식소화기</t>
  </si>
  <si>
    <t>비      고</t>
  </si>
  <si>
    <t>조달청가격</t>
  </si>
  <si>
    <t>거래가격</t>
  </si>
  <si>
    <t>유통물가</t>
  </si>
  <si>
    <t>조사가격1</t>
  </si>
  <si>
    <t>조사가격2</t>
  </si>
  <si>
    <t>공 사 원 가 계 산 서</t>
  </si>
  <si>
    <t>공사명 : 대전지방세무사회 회관 신축 소방공사</t>
  </si>
  <si>
    <t>비        목</t>
  </si>
  <si>
    <t>금      액</t>
  </si>
  <si>
    <t>구        성        비</t>
  </si>
  <si>
    <t>순   공   사   원   가</t>
  </si>
  <si>
    <t>재   료   비</t>
  </si>
  <si>
    <t>노   무   비</t>
  </si>
  <si>
    <t>경        비</t>
  </si>
  <si>
    <t>A1</t>
  </si>
  <si>
    <t>직  접  재  료  비</t>
  </si>
  <si>
    <t>A2</t>
  </si>
  <si>
    <t>간  접  재  료  비</t>
  </si>
  <si>
    <t>A3</t>
  </si>
  <si>
    <t>작업설, 부산물(△)</t>
  </si>
  <si>
    <t>AS</t>
  </si>
  <si>
    <t>[ 소          계 ]</t>
  </si>
  <si>
    <t>B1</t>
  </si>
  <si>
    <t>직  접  노  무  비</t>
  </si>
  <si>
    <t>B2</t>
  </si>
  <si>
    <t>간  접  노  무  비</t>
  </si>
  <si>
    <t>BS</t>
  </si>
  <si>
    <t>C4</t>
  </si>
  <si>
    <t>산  재  보  험  료</t>
  </si>
  <si>
    <t>노무비 * 3.7%</t>
  </si>
  <si>
    <t>C5</t>
  </si>
  <si>
    <t>고  용  보  험  료</t>
  </si>
  <si>
    <t>노무비 * 1.01%</t>
  </si>
  <si>
    <t>C6</t>
  </si>
  <si>
    <t>국민  건강  보험료</t>
  </si>
  <si>
    <t>직접노무비 * 3.545%</t>
  </si>
  <si>
    <t>C7</t>
  </si>
  <si>
    <t>국민  연금  보험료</t>
  </si>
  <si>
    <t>직접노무비 * 4.5%</t>
  </si>
  <si>
    <t>CB</t>
  </si>
  <si>
    <t>노인장기요양보험료</t>
  </si>
  <si>
    <t>건강보험료 * 12.81%</t>
  </si>
  <si>
    <t>CA</t>
  </si>
  <si>
    <t>산업안전보건관리비</t>
  </si>
  <si>
    <t>(재료비+직노+관급자재비) * 2.93%</t>
  </si>
  <si>
    <t>CG</t>
  </si>
  <si>
    <t>기   타    경   비</t>
  </si>
  <si>
    <t>(재료비+노무비) * 7.8%</t>
  </si>
  <si>
    <t>CS</t>
  </si>
  <si>
    <t>S1</t>
  </si>
  <si>
    <t xml:space="preserve">        계</t>
  </si>
  <si>
    <t>D1</t>
  </si>
  <si>
    <t>일  반  관  리  비</t>
  </si>
  <si>
    <t>D2</t>
  </si>
  <si>
    <t>이              윤</t>
  </si>
  <si>
    <t>D9</t>
  </si>
  <si>
    <t>공   급    가   액</t>
  </si>
  <si>
    <t>DB</t>
  </si>
  <si>
    <t>부  가  가  치  세</t>
  </si>
  <si>
    <t>공급가액 * 10%</t>
  </si>
  <si>
    <t>DH</t>
  </si>
  <si>
    <t>도      급      액</t>
  </si>
  <si>
    <t>S2</t>
  </si>
  <si>
    <t>총   공   사    비</t>
  </si>
  <si>
    <t>이 Sheet는 수정하지 마십시요</t>
  </si>
  <si>
    <t>공사구분</t>
  </si>
  <si>
    <t>D</t>
  </si>
  <si>
    <t>타이틀</t>
  </si>
  <si>
    <t>확정내역</t>
  </si>
  <si>
    <t>원내역</t>
  </si>
  <si>
    <t>자재단가적용</t>
  </si>
  <si>
    <t>경비단가적용</t>
  </si>
  <si>
    <t>품목코드형식</t>
  </si>
  <si>
    <t>XXXX-XXXX-XXXXXXXXX</t>
  </si>
  <si>
    <t>내역금액소수점처리</t>
  </si>
  <si>
    <t>C</t>
  </si>
  <si>
    <t>일위대가내역소수점처리</t>
  </si>
  <si>
    <t>단가명</t>
  </si>
  <si>
    <t>TTTTT</t>
  </si>
  <si>
    <t>환율</t>
  </si>
  <si>
    <t>시간당작업량</t>
  </si>
  <si>
    <t>R</t>
  </si>
  <si>
    <t>1회 사이클시간</t>
  </si>
  <si>
    <t>시간당 작업사이클</t>
  </si>
  <si>
    <t>일반변수</t>
  </si>
  <si>
    <t>시간당 노임산출 계수</t>
  </si>
  <si>
    <t>A</t>
  </si>
  <si>
    <t>1/8*16/12*25/20</t>
  </si>
  <si>
    <t>재료비 할증 계수</t>
  </si>
  <si>
    <t>노무비 할증 계수</t>
  </si>
  <si>
    <t>경비 할증 계수</t>
  </si>
  <si>
    <t>내역,일위대가 품명,규격,단위 따로적용</t>
  </si>
  <si>
    <t>내역단가 소수점처리</t>
  </si>
  <si>
    <t>코드</t>
  </si>
  <si>
    <t>공종구분명</t>
  </si>
  <si>
    <t>원가비목코드</t>
  </si>
  <si>
    <t>작 업 부 산 물</t>
  </si>
  <si>
    <t>운    반    비</t>
  </si>
  <si>
    <t>C1</t>
  </si>
  <si>
    <t>관 급 자 재 비</t>
  </si>
  <si>
    <t>DJ</t>
  </si>
  <si>
    <t>사 급 자 재 비</t>
  </si>
  <si>
    <t>D3</t>
  </si>
  <si>
    <t>외    자    재</t>
  </si>
  <si>
    <t>...</t>
  </si>
  <si>
    <t>DA</t>
  </si>
  <si>
    <t>손 해 배 상 공 제 료</t>
    <phoneticPr fontId="1" type="noConversion"/>
  </si>
  <si>
    <t>(순공사원가+일반관리비+이윤) * 0.351%</t>
    <phoneticPr fontId="1" type="noConversion"/>
  </si>
  <si>
    <t>계 * 3%</t>
    <phoneticPr fontId="1" type="noConversion"/>
  </si>
  <si>
    <t>분말소화기(ABC), 4단위, ABC3.3kg</t>
  </si>
  <si>
    <t>소화기받침대</t>
  </si>
  <si>
    <t>3.3kg</t>
  </si>
  <si>
    <t>완강기</t>
  </si>
  <si>
    <t>3층용</t>
  </si>
  <si>
    <t>EA</t>
  </si>
  <si>
    <t>010102  기계소방공사</t>
    <phoneticPr fontId="1" type="noConversion"/>
  </si>
  <si>
    <t>010101  기계소방공사</t>
    <phoneticPr fontId="1" type="noConversion"/>
  </si>
  <si>
    <t>직접노무비 * 6%</t>
    <phoneticPr fontId="1" type="noConversion"/>
  </si>
  <si>
    <t>(노무비+경비+일반관리비) * 8%</t>
    <phoneticPr fontId="1" type="noConversion"/>
  </si>
  <si>
    <t>금액 : 원(￦  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</si>
</sst>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"/>
    <numFmt numFmtId="177" formatCode="#,###;\-#,###;#;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돋움체"/>
      <family val="3"/>
      <charset val="129"/>
    </font>
    <font>
      <b/>
      <u/>
      <sz val="16"/>
      <color theme="1"/>
      <name val="돋움체"/>
      <family val="3"/>
      <charset val="129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quotePrefix="1">
      <alignment vertical="center"/>
    </xf>
    <xf numFmtId="0" fontId="3" fillId="0" borderId="1" xfId="0" quotePrefix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177" fontId="5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0" fillId="0" borderId="2" xfId="0" quotePrefix="1" applyBorder="1" applyAlignment="1">
      <alignment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176" fontId="0" fillId="0" borderId="1" xfId="0" applyNumberFormat="1" applyBorder="1" applyAlignment="1">
      <alignment vertical="center" wrapText="1"/>
    </xf>
    <xf numFmtId="176" fontId="0" fillId="0" borderId="2" xfId="0" applyNumberForma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2" xfId="0" quotePrefix="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177" fontId="5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6" fillId="0" borderId="0" xfId="0" quotePrefix="1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quotePrefix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distributed"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0" borderId="2" xfId="0" quotePrefix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0" fontId="0" fillId="0" borderId="0" xfId="0" quotePrefix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6"/>
  <sheetViews>
    <sheetView tabSelected="1" topLeftCell="B1" workbookViewId="0">
      <selection activeCell="F2" sqref="F2:G2"/>
    </sheetView>
  </sheetViews>
  <sheetFormatPr defaultRowHeight="16.5" x14ac:dyDescent="0.3"/>
  <cols>
    <col min="1" max="1" width="0" hidden="1" customWidth="1"/>
    <col min="2" max="3" width="4.625" customWidth="1"/>
    <col min="4" max="4" width="35.625" customWidth="1"/>
    <col min="5" max="5" width="25.625" customWidth="1"/>
    <col min="6" max="6" width="60.625" customWidth="1"/>
    <col min="7" max="7" width="30.625" customWidth="1"/>
  </cols>
  <sheetData>
    <row r="1" spans="1:7" ht="24" customHeight="1" x14ac:dyDescent="0.3">
      <c r="B1" s="19" t="s">
        <v>181</v>
      </c>
      <c r="C1" s="19"/>
      <c r="D1" s="19"/>
      <c r="E1" s="19"/>
      <c r="F1" s="19"/>
      <c r="G1" s="19"/>
    </row>
    <row r="2" spans="1:7" ht="21.95" customHeight="1" x14ac:dyDescent="0.3">
      <c r="B2" s="20" t="s">
        <v>182</v>
      </c>
      <c r="C2" s="20"/>
      <c r="D2" s="20"/>
      <c r="E2" s="20"/>
      <c r="F2" s="21" t="s">
        <v>295</v>
      </c>
      <c r="G2" s="21"/>
    </row>
    <row r="3" spans="1:7" ht="21.95" customHeight="1" x14ac:dyDescent="0.3">
      <c r="B3" s="22" t="s">
        <v>183</v>
      </c>
      <c r="C3" s="22"/>
      <c r="D3" s="22"/>
      <c r="E3" s="11" t="s">
        <v>184</v>
      </c>
      <c r="F3" s="11" t="s">
        <v>185</v>
      </c>
      <c r="G3" s="11" t="s">
        <v>175</v>
      </c>
    </row>
    <row r="4" spans="1:7" ht="21.95" customHeight="1" x14ac:dyDescent="0.3">
      <c r="A4" s="1" t="s">
        <v>190</v>
      </c>
      <c r="B4" s="23" t="s">
        <v>186</v>
      </c>
      <c r="C4" s="23" t="s">
        <v>187</v>
      </c>
      <c r="D4" s="12" t="s">
        <v>191</v>
      </c>
      <c r="E4" s="13">
        <f>TRUNC(공종별집계표!F5, 0)</f>
        <v>0</v>
      </c>
      <c r="F4" s="9" t="s">
        <v>52</v>
      </c>
      <c r="G4" s="9" t="s">
        <v>52</v>
      </c>
    </row>
    <row r="5" spans="1:7" ht="21.95" customHeight="1" x14ac:dyDescent="0.3">
      <c r="A5" s="1" t="s">
        <v>192</v>
      </c>
      <c r="B5" s="23"/>
      <c r="C5" s="23"/>
      <c r="D5" s="12" t="s">
        <v>193</v>
      </c>
      <c r="E5" s="13">
        <v>0</v>
      </c>
      <c r="F5" s="9" t="s">
        <v>52</v>
      </c>
      <c r="G5" s="9" t="s">
        <v>52</v>
      </c>
    </row>
    <row r="6" spans="1:7" ht="21.95" customHeight="1" x14ac:dyDescent="0.3">
      <c r="A6" s="1" t="s">
        <v>194</v>
      </c>
      <c r="B6" s="23"/>
      <c r="C6" s="23"/>
      <c r="D6" s="12" t="s">
        <v>195</v>
      </c>
      <c r="E6" s="13">
        <v>0</v>
      </c>
      <c r="F6" s="9" t="s">
        <v>52</v>
      </c>
      <c r="G6" s="9" t="s">
        <v>52</v>
      </c>
    </row>
    <row r="7" spans="1:7" ht="21.95" customHeight="1" x14ac:dyDescent="0.3">
      <c r="A7" s="1" t="s">
        <v>196</v>
      </c>
      <c r="B7" s="23"/>
      <c r="C7" s="23"/>
      <c r="D7" s="12" t="s">
        <v>197</v>
      </c>
      <c r="E7" s="13">
        <f>TRUNC(E4+E5-E6, 0)</f>
        <v>0</v>
      </c>
      <c r="F7" s="9" t="s">
        <v>52</v>
      </c>
      <c r="G7" s="9" t="s">
        <v>52</v>
      </c>
    </row>
    <row r="8" spans="1:7" ht="21.95" customHeight="1" x14ac:dyDescent="0.3">
      <c r="A8" s="1" t="s">
        <v>198</v>
      </c>
      <c r="B8" s="23"/>
      <c r="C8" s="23" t="s">
        <v>188</v>
      </c>
      <c r="D8" s="12" t="s">
        <v>199</v>
      </c>
      <c r="E8" s="13">
        <f>TRUNC(공종별집계표!H5, 0)</f>
        <v>0</v>
      </c>
      <c r="F8" s="9" t="s">
        <v>52</v>
      </c>
      <c r="G8" s="9" t="s">
        <v>52</v>
      </c>
    </row>
    <row r="9" spans="1:7" ht="21.95" customHeight="1" x14ac:dyDescent="0.3">
      <c r="A9" s="1" t="s">
        <v>200</v>
      </c>
      <c r="B9" s="23"/>
      <c r="C9" s="23"/>
      <c r="D9" s="12" t="s">
        <v>201</v>
      </c>
      <c r="E9" s="13">
        <f>TRUNC(E8*0.06, 0)</f>
        <v>0</v>
      </c>
      <c r="F9" s="9" t="s">
        <v>293</v>
      </c>
      <c r="G9" s="9" t="s">
        <v>52</v>
      </c>
    </row>
    <row r="10" spans="1:7" ht="21.95" customHeight="1" x14ac:dyDescent="0.3">
      <c r="A10" s="1" t="s">
        <v>202</v>
      </c>
      <c r="B10" s="23"/>
      <c r="C10" s="23"/>
      <c r="D10" s="12" t="s">
        <v>197</v>
      </c>
      <c r="E10" s="13">
        <f>TRUNC(E8+E9, 0)</f>
        <v>0</v>
      </c>
      <c r="F10" s="9" t="s">
        <v>52</v>
      </c>
      <c r="G10" s="9" t="s">
        <v>52</v>
      </c>
    </row>
    <row r="11" spans="1:7" ht="21.95" customHeight="1" x14ac:dyDescent="0.3">
      <c r="A11" s="1" t="s">
        <v>203</v>
      </c>
      <c r="B11" s="23"/>
      <c r="C11" s="23" t="s">
        <v>189</v>
      </c>
      <c r="D11" s="12" t="s">
        <v>204</v>
      </c>
      <c r="E11" s="13">
        <f>TRUNC(E10*0.037, 0)</f>
        <v>0</v>
      </c>
      <c r="F11" s="9" t="s">
        <v>205</v>
      </c>
      <c r="G11" s="9" t="s">
        <v>52</v>
      </c>
    </row>
    <row r="12" spans="1:7" ht="21.95" customHeight="1" x14ac:dyDescent="0.3">
      <c r="A12" s="1" t="s">
        <v>206</v>
      </c>
      <c r="B12" s="23"/>
      <c r="C12" s="23"/>
      <c r="D12" s="12" t="s">
        <v>207</v>
      </c>
      <c r="E12" s="13">
        <f>TRUNC(E10*0.0101, 0)</f>
        <v>0</v>
      </c>
      <c r="F12" s="9" t="s">
        <v>208</v>
      </c>
      <c r="G12" s="9" t="s">
        <v>52</v>
      </c>
    </row>
    <row r="13" spans="1:7" ht="21.95" customHeight="1" x14ac:dyDescent="0.3">
      <c r="A13" s="1" t="s">
        <v>209</v>
      </c>
      <c r="B13" s="23"/>
      <c r="C13" s="23"/>
      <c r="D13" s="12" t="s">
        <v>210</v>
      </c>
      <c r="E13" s="13">
        <f>TRUNC(E8*0.03545, 0)</f>
        <v>0</v>
      </c>
      <c r="F13" s="9" t="s">
        <v>211</v>
      </c>
      <c r="G13" s="9" t="s">
        <v>52</v>
      </c>
    </row>
    <row r="14" spans="1:7" ht="21.95" customHeight="1" x14ac:dyDescent="0.3">
      <c r="A14" s="1" t="s">
        <v>212</v>
      </c>
      <c r="B14" s="23"/>
      <c r="C14" s="23"/>
      <c r="D14" s="12" t="s">
        <v>213</v>
      </c>
      <c r="E14" s="13">
        <f>TRUNC(E8*0.045, 0)</f>
        <v>0</v>
      </c>
      <c r="F14" s="9" t="s">
        <v>214</v>
      </c>
      <c r="G14" s="9" t="s">
        <v>52</v>
      </c>
    </row>
    <row r="15" spans="1:7" ht="21.95" customHeight="1" x14ac:dyDescent="0.3">
      <c r="A15" s="1" t="s">
        <v>215</v>
      </c>
      <c r="B15" s="23"/>
      <c r="C15" s="23"/>
      <c r="D15" s="12" t="s">
        <v>216</v>
      </c>
      <c r="E15" s="13">
        <f>TRUNC(E13*0.1281, 0)</f>
        <v>0</v>
      </c>
      <c r="F15" s="9" t="s">
        <v>217</v>
      </c>
      <c r="G15" s="9" t="s">
        <v>52</v>
      </c>
    </row>
    <row r="16" spans="1:7" ht="21.95" customHeight="1" x14ac:dyDescent="0.3">
      <c r="A16" s="1" t="s">
        <v>218</v>
      </c>
      <c r="B16" s="23"/>
      <c r="C16" s="23"/>
      <c r="D16" s="12" t="s">
        <v>219</v>
      </c>
      <c r="E16" s="13">
        <f>TRUNC((E7+E8+(0/1.1))*0.0293, 0)</f>
        <v>0</v>
      </c>
      <c r="F16" s="9" t="s">
        <v>220</v>
      </c>
      <c r="G16" s="9" t="s">
        <v>52</v>
      </c>
    </row>
    <row r="17" spans="1:7" ht="21.95" customHeight="1" x14ac:dyDescent="0.3">
      <c r="A17" s="1" t="s">
        <v>221</v>
      </c>
      <c r="B17" s="23"/>
      <c r="C17" s="23"/>
      <c r="D17" s="12" t="s">
        <v>222</v>
      </c>
      <c r="E17" s="13">
        <f>TRUNC((E7+E10)*0.078, 0)</f>
        <v>0</v>
      </c>
      <c r="F17" s="9" t="s">
        <v>223</v>
      </c>
      <c r="G17" s="9" t="s">
        <v>52</v>
      </c>
    </row>
    <row r="18" spans="1:7" ht="21.95" customHeight="1" x14ac:dyDescent="0.3">
      <c r="A18" s="1" t="s">
        <v>224</v>
      </c>
      <c r="B18" s="23"/>
      <c r="C18" s="23"/>
      <c r="D18" s="12" t="s">
        <v>197</v>
      </c>
      <c r="E18" s="13">
        <f>TRUNC(E11+E12+E13+E14+E16+E15+E17, 0)</f>
        <v>0</v>
      </c>
      <c r="F18" s="9" t="s">
        <v>52</v>
      </c>
      <c r="G18" s="9" t="s">
        <v>52</v>
      </c>
    </row>
    <row r="19" spans="1:7" ht="21.95" customHeight="1" x14ac:dyDescent="0.3">
      <c r="A19" s="1" t="s">
        <v>225</v>
      </c>
      <c r="B19" s="24" t="s">
        <v>226</v>
      </c>
      <c r="C19" s="24"/>
      <c r="D19" s="25"/>
      <c r="E19" s="13">
        <f>TRUNC(E7+E10+E18, 0)</f>
        <v>0</v>
      </c>
      <c r="F19" s="9" t="s">
        <v>52</v>
      </c>
      <c r="G19" s="9" t="s">
        <v>52</v>
      </c>
    </row>
    <row r="20" spans="1:7" ht="21.95" customHeight="1" x14ac:dyDescent="0.3">
      <c r="A20" s="1" t="s">
        <v>227</v>
      </c>
      <c r="B20" s="24" t="s">
        <v>228</v>
      </c>
      <c r="C20" s="24"/>
      <c r="D20" s="25"/>
      <c r="E20" s="13">
        <f>TRUNC(E19*0.03, 0)</f>
        <v>0</v>
      </c>
      <c r="F20" s="9" t="s">
        <v>284</v>
      </c>
      <c r="G20" s="9" t="s">
        <v>52</v>
      </c>
    </row>
    <row r="21" spans="1:7" ht="21.95" customHeight="1" x14ac:dyDescent="0.3">
      <c r="A21" s="1" t="s">
        <v>229</v>
      </c>
      <c r="B21" s="24" t="s">
        <v>230</v>
      </c>
      <c r="C21" s="24"/>
      <c r="D21" s="25"/>
      <c r="E21" s="13">
        <f>TRUNC((E10+E18+E20)*0.08, 0)-323/1.1+1</f>
        <v>-292.63636363636363</v>
      </c>
      <c r="F21" s="9" t="s">
        <v>294</v>
      </c>
      <c r="G21" s="9" t="s">
        <v>52</v>
      </c>
    </row>
    <row r="22" spans="1:7" ht="21.95" customHeight="1" x14ac:dyDescent="0.3">
      <c r="A22" s="1" t="s">
        <v>231</v>
      </c>
      <c r="B22" s="24" t="s">
        <v>232</v>
      </c>
      <c r="C22" s="24"/>
      <c r="D22" s="25"/>
      <c r="E22" s="13">
        <f>TRUNC(E19+E20+E21, 0)</f>
        <v>-292</v>
      </c>
      <c r="F22" s="9" t="s">
        <v>52</v>
      </c>
      <c r="G22" s="9" t="s">
        <v>52</v>
      </c>
    </row>
    <row r="23" spans="1:7" ht="21.95" customHeight="1" x14ac:dyDescent="0.3">
      <c r="A23" s="1" t="s">
        <v>281</v>
      </c>
      <c r="B23" s="26" t="s">
        <v>282</v>
      </c>
      <c r="C23" s="26"/>
      <c r="D23" s="27"/>
      <c r="E23" s="14">
        <f>TRUNC((E19+E20+E21)*0.00351, -3)</f>
        <v>0</v>
      </c>
      <c r="F23" s="10" t="s">
        <v>283</v>
      </c>
      <c r="G23" s="10" t="s">
        <v>52</v>
      </c>
    </row>
    <row r="24" spans="1:7" ht="21.95" customHeight="1" x14ac:dyDescent="0.3">
      <c r="A24" s="1" t="s">
        <v>233</v>
      </c>
      <c r="B24" s="24" t="s">
        <v>234</v>
      </c>
      <c r="C24" s="24"/>
      <c r="D24" s="25"/>
      <c r="E24" s="13">
        <f>TRUNC((E22+E23)*0.1, 0)</f>
        <v>-29</v>
      </c>
      <c r="F24" s="9" t="s">
        <v>235</v>
      </c>
      <c r="G24" s="9" t="s">
        <v>52</v>
      </c>
    </row>
    <row r="25" spans="1:7" ht="21.95" customHeight="1" x14ac:dyDescent="0.3">
      <c r="A25" s="1" t="s">
        <v>236</v>
      </c>
      <c r="B25" s="24" t="s">
        <v>237</v>
      </c>
      <c r="C25" s="24"/>
      <c r="D25" s="25"/>
      <c r="E25" s="13">
        <f>TRUNC(E22+E23+E24, 0)</f>
        <v>-321</v>
      </c>
      <c r="F25" s="9" t="s">
        <v>52</v>
      </c>
      <c r="G25" s="9" t="s">
        <v>52</v>
      </c>
    </row>
    <row r="26" spans="1:7" ht="21.95" customHeight="1" x14ac:dyDescent="0.3">
      <c r="A26" s="1" t="s">
        <v>238</v>
      </c>
      <c r="B26" s="24" t="s">
        <v>239</v>
      </c>
      <c r="C26" s="24"/>
      <c r="D26" s="25"/>
      <c r="E26" s="13">
        <f>TRUNC(E25+0, 0)</f>
        <v>-321</v>
      </c>
      <c r="F26" s="9" t="s">
        <v>52</v>
      </c>
      <c r="G26" s="9" t="s">
        <v>52</v>
      </c>
    </row>
  </sheetData>
  <mergeCells count="16">
    <mergeCell ref="B26:D26"/>
    <mergeCell ref="B19:D19"/>
    <mergeCell ref="B20:D20"/>
    <mergeCell ref="B21:D21"/>
    <mergeCell ref="B22:D22"/>
    <mergeCell ref="B24:D24"/>
    <mergeCell ref="B25:D25"/>
    <mergeCell ref="B23:D23"/>
    <mergeCell ref="B1:G1"/>
    <mergeCell ref="B2:E2"/>
    <mergeCell ref="F2:G2"/>
    <mergeCell ref="B3:D3"/>
    <mergeCell ref="B4:B18"/>
    <mergeCell ref="C4:C7"/>
    <mergeCell ref="C8:C10"/>
    <mergeCell ref="C11:C18"/>
  </mergeCells>
  <phoneticPr fontId="1" type="noConversion"/>
  <pageMargins left="0.78740157480314954" right="0" top="0.39370078740157477" bottom="0.39370078740157477" header="0" footer="0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7"/>
  <sheetViews>
    <sheetView topLeftCell="A4" workbookViewId="0">
      <selection activeCell="E6" sqref="E6"/>
    </sheetView>
  </sheetViews>
  <sheetFormatPr defaultRowHeight="16.5" x14ac:dyDescent="0.3"/>
  <cols>
    <col min="1" max="1" width="40.625" customWidth="1"/>
    <col min="2" max="2" width="20.625" customWidth="1"/>
    <col min="3" max="4" width="4.625" customWidth="1"/>
    <col min="5" max="12" width="13.62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</cols>
  <sheetData>
    <row r="1" spans="1:20" ht="30" customHeight="1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20" ht="30" customHeight="1" x14ac:dyDescent="0.3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20" ht="30" customHeight="1" x14ac:dyDescent="0.3">
      <c r="A3" s="30" t="s">
        <v>2</v>
      </c>
      <c r="B3" s="30" t="s">
        <v>3</v>
      </c>
      <c r="C3" s="30" t="s">
        <v>4</v>
      </c>
      <c r="D3" s="30" t="s">
        <v>5</v>
      </c>
      <c r="E3" s="30" t="s">
        <v>6</v>
      </c>
      <c r="F3" s="30"/>
      <c r="G3" s="30" t="s">
        <v>9</v>
      </c>
      <c r="H3" s="30"/>
      <c r="I3" s="30" t="s">
        <v>10</v>
      </c>
      <c r="J3" s="30"/>
      <c r="K3" s="30" t="s">
        <v>11</v>
      </c>
      <c r="L3" s="30"/>
      <c r="M3" s="30" t="s">
        <v>12</v>
      </c>
      <c r="N3" s="29" t="s">
        <v>13</v>
      </c>
      <c r="O3" s="29" t="s">
        <v>14</v>
      </c>
      <c r="P3" s="29" t="s">
        <v>15</v>
      </c>
      <c r="Q3" s="29" t="s">
        <v>16</v>
      </c>
      <c r="R3" s="29" t="s">
        <v>17</v>
      </c>
      <c r="S3" s="29" t="s">
        <v>18</v>
      </c>
      <c r="T3" s="29" t="s">
        <v>19</v>
      </c>
    </row>
    <row r="4" spans="1:20" ht="30" customHeight="1" x14ac:dyDescent="0.3">
      <c r="A4" s="31"/>
      <c r="B4" s="31"/>
      <c r="C4" s="31"/>
      <c r="D4" s="31"/>
      <c r="E4" s="4" t="s">
        <v>7</v>
      </c>
      <c r="F4" s="4" t="s">
        <v>8</v>
      </c>
      <c r="G4" s="4" t="s">
        <v>7</v>
      </c>
      <c r="H4" s="4" t="s">
        <v>8</v>
      </c>
      <c r="I4" s="4" t="s">
        <v>7</v>
      </c>
      <c r="J4" s="4" t="s">
        <v>8</v>
      </c>
      <c r="K4" s="4" t="s">
        <v>7</v>
      </c>
      <c r="L4" s="4" t="s">
        <v>8</v>
      </c>
      <c r="M4" s="31"/>
      <c r="N4" s="29"/>
      <c r="O4" s="29"/>
      <c r="P4" s="29"/>
      <c r="Q4" s="29"/>
      <c r="R4" s="29"/>
      <c r="S4" s="29"/>
      <c r="T4" s="29"/>
    </row>
    <row r="5" spans="1:20" ht="30" customHeight="1" x14ac:dyDescent="0.3">
      <c r="A5" s="5" t="s">
        <v>51</v>
      </c>
      <c r="B5" s="5" t="s">
        <v>52</v>
      </c>
      <c r="C5" s="5" t="s">
        <v>52</v>
      </c>
      <c r="D5" s="6">
        <v>1</v>
      </c>
      <c r="E5" s="7">
        <f>F6</f>
        <v>0</v>
      </c>
      <c r="F5" s="7">
        <f>E5*D5</f>
        <v>0</v>
      </c>
      <c r="G5" s="7">
        <f>H6</f>
        <v>0</v>
      </c>
      <c r="H5" s="7">
        <f>G5*D5</f>
        <v>0</v>
      </c>
      <c r="I5" s="7">
        <f>J6</f>
        <v>0</v>
      </c>
      <c r="J5" s="7">
        <f>I5*D5</f>
        <v>0</v>
      </c>
      <c r="K5" s="7">
        <f t="shared" ref="K5:L7" si="0">E5+G5+I5</f>
        <v>0</v>
      </c>
      <c r="L5" s="7">
        <f t="shared" si="0"/>
        <v>0</v>
      </c>
      <c r="M5" s="5" t="s">
        <v>52</v>
      </c>
      <c r="N5" s="1" t="s">
        <v>53</v>
      </c>
      <c r="O5" s="1" t="s">
        <v>52</v>
      </c>
      <c r="P5" s="1" t="s">
        <v>52</v>
      </c>
      <c r="Q5" s="1" t="s">
        <v>52</v>
      </c>
      <c r="R5">
        <v>1</v>
      </c>
      <c r="S5" s="1" t="s">
        <v>52</v>
      </c>
      <c r="T5" s="3"/>
    </row>
    <row r="6" spans="1:20" ht="30" customHeight="1" x14ac:dyDescent="0.3">
      <c r="A6" s="5" t="s">
        <v>54</v>
      </c>
      <c r="B6" s="5" t="s">
        <v>52</v>
      </c>
      <c r="C6" s="5" t="s">
        <v>52</v>
      </c>
      <c r="D6" s="6">
        <v>1</v>
      </c>
      <c r="E6" s="7">
        <f>F7+F8</f>
        <v>0</v>
      </c>
      <c r="F6" s="7">
        <f>E6*D6</f>
        <v>0</v>
      </c>
      <c r="G6" s="7">
        <f>H7+H8</f>
        <v>0</v>
      </c>
      <c r="H6" s="7">
        <f>G6*D6</f>
        <v>0</v>
      </c>
      <c r="I6" s="7">
        <f>J7+J8</f>
        <v>0</v>
      </c>
      <c r="J6" s="7">
        <f>I6*D6</f>
        <v>0</v>
      </c>
      <c r="K6" s="7">
        <f t="shared" si="0"/>
        <v>0</v>
      </c>
      <c r="L6" s="7">
        <f t="shared" si="0"/>
        <v>0</v>
      </c>
      <c r="M6" s="5" t="s">
        <v>52</v>
      </c>
      <c r="N6" s="1" t="s">
        <v>55</v>
      </c>
      <c r="O6" s="1" t="s">
        <v>52</v>
      </c>
      <c r="P6" s="1" t="s">
        <v>53</v>
      </c>
      <c r="Q6" s="1" t="s">
        <v>52</v>
      </c>
      <c r="R6">
        <v>2</v>
      </c>
      <c r="S6" s="1" t="s">
        <v>52</v>
      </c>
      <c r="T6" s="3"/>
    </row>
    <row r="7" spans="1:20" ht="30" customHeight="1" x14ac:dyDescent="0.3">
      <c r="A7" s="5" t="s">
        <v>56</v>
      </c>
      <c r="B7" s="5" t="s">
        <v>52</v>
      </c>
      <c r="C7" s="5" t="s">
        <v>52</v>
      </c>
      <c r="D7" s="6">
        <v>1</v>
      </c>
      <c r="E7" s="7">
        <f>공종별내역서!F35</f>
        <v>0</v>
      </c>
      <c r="F7" s="7">
        <f>E7*D7</f>
        <v>0</v>
      </c>
      <c r="G7" s="7">
        <f>공종별내역서!H35</f>
        <v>0</v>
      </c>
      <c r="H7" s="7">
        <f>G7*D7</f>
        <v>0</v>
      </c>
      <c r="I7" s="7">
        <f>공종별내역서!J52</f>
        <v>0</v>
      </c>
      <c r="J7" s="7">
        <f>I7*D7</f>
        <v>0</v>
      </c>
      <c r="K7" s="7">
        <f t="shared" si="0"/>
        <v>0</v>
      </c>
      <c r="L7" s="7">
        <f t="shared" si="0"/>
        <v>0</v>
      </c>
      <c r="M7" s="5" t="s">
        <v>52</v>
      </c>
      <c r="N7" s="1" t="s">
        <v>57</v>
      </c>
      <c r="O7" s="1" t="s">
        <v>52</v>
      </c>
      <c r="P7" s="1" t="s">
        <v>55</v>
      </c>
      <c r="Q7" s="1" t="s">
        <v>52</v>
      </c>
      <c r="R7">
        <v>3</v>
      </c>
      <c r="S7" s="1" t="s">
        <v>52</v>
      </c>
      <c r="T7" s="3"/>
    </row>
    <row r="8" spans="1:20" ht="30" customHeight="1" x14ac:dyDescent="0.3">
      <c r="A8" s="5" t="s">
        <v>292</v>
      </c>
      <c r="B8" s="5" t="s">
        <v>52</v>
      </c>
      <c r="C8" s="5" t="s">
        <v>52</v>
      </c>
      <c r="D8" s="6">
        <v>1</v>
      </c>
      <c r="E8" s="7">
        <f>공종별내역서!F52</f>
        <v>0</v>
      </c>
      <c r="F8" s="7">
        <f>E8*D8</f>
        <v>0</v>
      </c>
      <c r="G8" s="7">
        <f>공종별내역서!H36</f>
        <v>0</v>
      </c>
      <c r="H8" s="7">
        <f>G8*D8</f>
        <v>0</v>
      </c>
      <c r="I8" s="7">
        <f>공종별내역서!J53</f>
        <v>0</v>
      </c>
      <c r="J8" s="7">
        <f>I8*D8</f>
        <v>0</v>
      </c>
      <c r="K8" s="7">
        <f t="shared" ref="K8" si="1">E8+G8+I8</f>
        <v>0</v>
      </c>
      <c r="L8" s="7">
        <f t="shared" ref="L8" si="2">F8+H8+J8</f>
        <v>0</v>
      </c>
      <c r="M8" s="5" t="s">
        <v>52</v>
      </c>
      <c r="N8" s="1" t="s">
        <v>173</v>
      </c>
      <c r="O8" s="1" t="s">
        <v>52</v>
      </c>
      <c r="P8" s="1" t="s">
        <v>55</v>
      </c>
      <c r="Q8" s="1" t="s">
        <v>52</v>
      </c>
      <c r="R8">
        <v>3</v>
      </c>
      <c r="S8" s="1" t="s">
        <v>52</v>
      </c>
      <c r="T8" s="3"/>
    </row>
    <row r="9" spans="1:20" ht="30" customHeight="1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T9" s="3"/>
    </row>
    <row r="10" spans="1:20" ht="30" customHeight="1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T10" s="3"/>
    </row>
    <row r="11" spans="1:20" ht="30" customHeight="1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T11" s="3"/>
    </row>
    <row r="12" spans="1:20" ht="30" customHeigh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T12" s="3"/>
    </row>
    <row r="13" spans="1:20" ht="30" customHeight="1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T13" s="3"/>
    </row>
    <row r="14" spans="1:20" ht="30" customHeight="1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T14" s="3"/>
    </row>
    <row r="15" spans="1:20" ht="30" customHeight="1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T15" s="3"/>
    </row>
    <row r="16" spans="1:20" ht="30" customHeight="1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T16" s="3"/>
    </row>
    <row r="17" spans="1:20" ht="30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T17" s="3"/>
    </row>
    <row r="18" spans="1:20" ht="30" customHeight="1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T18" s="3"/>
    </row>
    <row r="19" spans="1:20" ht="30" customHeight="1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T19" s="3"/>
    </row>
    <row r="20" spans="1:20" ht="30" customHeight="1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T20" s="3"/>
    </row>
    <row r="21" spans="1:20" ht="30" customHeight="1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T21" s="3"/>
    </row>
    <row r="22" spans="1:20" ht="30" customHeight="1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T22" s="3"/>
    </row>
    <row r="23" spans="1:20" ht="30" customHeight="1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T23" s="3"/>
    </row>
    <row r="24" spans="1:20" ht="30" customHeight="1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T24" s="3"/>
    </row>
    <row r="25" spans="1:20" ht="30" customHeigh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T25" s="3"/>
    </row>
    <row r="26" spans="1:20" ht="30" customHeight="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T26" s="3"/>
    </row>
    <row r="27" spans="1:20" ht="30" customHeight="1" x14ac:dyDescent="0.3">
      <c r="A27" s="5" t="s">
        <v>171</v>
      </c>
      <c r="B27" s="6"/>
      <c r="C27" s="6"/>
      <c r="D27" s="6"/>
      <c r="E27" s="6"/>
      <c r="F27" s="7">
        <f>F5</f>
        <v>0</v>
      </c>
      <c r="G27" s="6"/>
      <c r="H27" s="7">
        <f>H5</f>
        <v>0</v>
      </c>
      <c r="I27" s="6"/>
      <c r="J27" s="7">
        <f>J5</f>
        <v>0</v>
      </c>
      <c r="K27" s="6"/>
      <c r="L27" s="7">
        <f>L5</f>
        <v>0</v>
      </c>
      <c r="M27" s="6"/>
      <c r="T27" s="3"/>
    </row>
  </sheetData>
  <mergeCells count="18">
    <mergeCell ref="S3:S4"/>
    <mergeCell ref="T3:T4"/>
    <mergeCell ref="M3:M4"/>
    <mergeCell ref="N3:N4"/>
    <mergeCell ref="O3:O4"/>
    <mergeCell ref="P3:P4"/>
    <mergeCell ref="Q3:Q4"/>
    <mergeCell ref="R3:R4"/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</mergeCells>
  <phoneticPr fontId="1" type="noConversion"/>
  <pageMargins left="0.78740157480314954" right="0" top="0.39370078740157477" bottom="0.39370078740157477" header="0" footer="0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V52"/>
  <sheetViews>
    <sheetView topLeftCell="A32" workbookViewId="0">
      <selection activeCell="D32" sqref="D32"/>
    </sheetView>
  </sheetViews>
  <sheetFormatPr defaultRowHeight="16.5" x14ac:dyDescent="0.3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ht="30" customHeight="1" x14ac:dyDescent="0.3">
      <c r="A1" s="29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48" ht="30" customHeight="1" x14ac:dyDescent="0.3">
      <c r="A2" s="30" t="s">
        <v>2</v>
      </c>
      <c r="B2" s="30" t="s">
        <v>3</v>
      </c>
      <c r="C2" s="30" t="s">
        <v>4</v>
      </c>
      <c r="D2" s="30" t="s">
        <v>5</v>
      </c>
      <c r="E2" s="30" t="s">
        <v>6</v>
      </c>
      <c r="F2" s="30"/>
      <c r="G2" s="30" t="s">
        <v>9</v>
      </c>
      <c r="H2" s="30"/>
      <c r="I2" s="30" t="s">
        <v>10</v>
      </c>
      <c r="J2" s="30"/>
      <c r="K2" s="30" t="s">
        <v>11</v>
      </c>
      <c r="L2" s="30"/>
      <c r="M2" s="30" t="s">
        <v>12</v>
      </c>
      <c r="N2" s="29" t="s">
        <v>20</v>
      </c>
      <c r="O2" s="29" t="s">
        <v>14</v>
      </c>
      <c r="P2" s="29" t="s">
        <v>21</v>
      </c>
      <c r="Q2" s="29" t="s">
        <v>13</v>
      </c>
      <c r="R2" s="29" t="s">
        <v>22</v>
      </c>
      <c r="S2" s="29" t="s">
        <v>23</v>
      </c>
      <c r="T2" s="29" t="s">
        <v>24</v>
      </c>
      <c r="U2" s="29" t="s">
        <v>25</v>
      </c>
      <c r="V2" s="29" t="s">
        <v>26</v>
      </c>
      <c r="W2" s="29" t="s">
        <v>27</v>
      </c>
      <c r="X2" s="29" t="s">
        <v>28</v>
      </c>
      <c r="Y2" s="29" t="s">
        <v>29</v>
      </c>
      <c r="Z2" s="29" t="s">
        <v>30</v>
      </c>
      <c r="AA2" s="29" t="s">
        <v>31</v>
      </c>
      <c r="AB2" s="29" t="s">
        <v>32</v>
      </c>
      <c r="AC2" s="29" t="s">
        <v>33</v>
      </c>
      <c r="AD2" s="29" t="s">
        <v>34</v>
      </c>
      <c r="AE2" s="29" t="s">
        <v>35</v>
      </c>
      <c r="AF2" s="29" t="s">
        <v>36</v>
      </c>
      <c r="AG2" s="29" t="s">
        <v>37</v>
      </c>
      <c r="AH2" s="29" t="s">
        <v>38</v>
      </c>
      <c r="AI2" s="29" t="s">
        <v>39</v>
      </c>
      <c r="AJ2" s="29" t="s">
        <v>40</v>
      </c>
      <c r="AK2" s="29" t="s">
        <v>41</v>
      </c>
      <c r="AL2" s="29" t="s">
        <v>42</v>
      </c>
      <c r="AM2" s="29" t="s">
        <v>43</v>
      </c>
      <c r="AN2" s="29" t="s">
        <v>44</v>
      </c>
      <c r="AO2" s="29" t="s">
        <v>45</v>
      </c>
      <c r="AP2" s="29" t="s">
        <v>46</v>
      </c>
      <c r="AQ2" s="29" t="s">
        <v>47</v>
      </c>
      <c r="AR2" s="29" t="s">
        <v>48</v>
      </c>
      <c r="AS2" s="29" t="s">
        <v>16</v>
      </c>
      <c r="AT2" s="29" t="s">
        <v>17</v>
      </c>
      <c r="AU2" s="29" t="s">
        <v>49</v>
      </c>
      <c r="AV2" s="29" t="s">
        <v>50</v>
      </c>
    </row>
    <row r="3" spans="1:48" ht="30" customHeight="1" x14ac:dyDescent="0.3">
      <c r="A3" s="30"/>
      <c r="B3" s="30"/>
      <c r="C3" s="30"/>
      <c r="D3" s="30"/>
      <c r="E3" s="2" t="s">
        <v>7</v>
      </c>
      <c r="F3" s="2" t="s">
        <v>8</v>
      </c>
      <c r="G3" s="2" t="s">
        <v>7</v>
      </c>
      <c r="H3" s="2" t="s">
        <v>8</v>
      </c>
      <c r="I3" s="2" t="s">
        <v>7</v>
      </c>
      <c r="J3" s="2" t="s">
        <v>8</v>
      </c>
      <c r="K3" s="2" t="s">
        <v>7</v>
      </c>
      <c r="L3" s="2" t="s">
        <v>8</v>
      </c>
      <c r="M3" s="30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</row>
    <row r="4" spans="1:48" ht="30" customHeight="1" x14ac:dyDescent="0.3">
      <c r="A4" s="5" t="s">
        <v>56</v>
      </c>
      <c r="B4" s="5" t="s">
        <v>52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Q4" s="1" t="s">
        <v>57</v>
      </c>
    </row>
    <row r="5" spans="1:48" ht="30" customHeight="1" x14ac:dyDescent="0.3">
      <c r="A5" s="5" t="s">
        <v>58</v>
      </c>
      <c r="B5" s="5" t="s">
        <v>59</v>
      </c>
      <c r="C5" s="5" t="s">
        <v>60</v>
      </c>
      <c r="D5" s="6">
        <v>1</v>
      </c>
      <c r="E5" s="8"/>
      <c r="F5" s="8"/>
      <c r="G5" s="8"/>
      <c r="H5" s="8"/>
      <c r="I5" s="8"/>
      <c r="J5" s="8"/>
      <c r="K5" s="8"/>
      <c r="L5" s="8"/>
      <c r="M5" s="5"/>
      <c r="N5" s="1" t="s">
        <v>61</v>
      </c>
      <c r="O5" s="1" t="s">
        <v>52</v>
      </c>
      <c r="P5" s="1" t="s">
        <v>52</v>
      </c>
      <c r="Q5" s="1" t="s">
        <v>57</v>
      </c>
      <c r="R5" s="1" t="s">
        <v>62</v>
      </c>
      <c r="S5" s="1" t="s">
        <v>62</v>
      </c>
      <c r="T5" s="1" t="s">
        <v>63</v>
      </c>
      <c r="AR5" s="1" t="s">
        <v>52</v>
      </c>
      <c r="AS5" s="1" t="s">
        <v>52</v>
      </c>
      <c r="AU5" s="1" t="s">
        <v>64</v>
      </c>
      <c r="AV5">
        <v>8</v>
      </c>
    </row>
    <row r="6" spans="1:48" ht="30" customHeight="1" x14ac:dyDescent="0.3">
      <c r="A6" s="5" t="s">
        <v>65</v>
      </c>
      <c r="B6" s="5" t="s">
        <v>66</v>
      </c>
      <c r="C6" s="5" t="s">
        <v>67</v>
      </c>
      <c r="D6" s="6">
        <v>1</v>
      </c>
      <c r="E6" s="8"/>
      <c r="F6" s="8"/>
      <c r="G6" s="8"/>
      <c r="H6" s="8"/>
      <c r="I6" s="8"/>
      <c r="J6" s="8"/>
      <c r="K6" s="8"/>
      <c r="L6" s="8"/>
      <c r="M6" s="5"/>
      <c r="N6" s="1" t="s">
        <v>68</v>
      </c>
      <c r="O6" s="1" t="s">
        <v>52</v>
      </c>
      <c r="P6" s="1" t="s">
        <v>52</v>
      </c>
      <c r="Q6" s="1" t="s">
        <v>57</v>
      </c>
      <c r="R6" s="1" t="s">
        <v>62</v>
      </c>
      <c r="S6" s="1" t="s">
        <v>62</v>
      </c>
      <c r="T6" s="1" t="s">
        <v>63</v>
      </c>
      <c r="AR6" s="1" t="s">
        <v>52</v>
      </c>
      <c r="AS6" s="1" t="s">
        <v>52</v>
      </c>
      <c r="AU6" s="1" t="s">
        <v>69</v>
      </c>
      <c r="AV6">
        <v>9</v>
      </c>
    </row>
    <row r="7" spans="1:48" ht="30" customHeight="1" x14ac:dyDescent="0.3">
      <c r="A7" s="5" t="s">
        <v>70</v>
      </c>
      <c r="B7" s="5" t="s">
        <v>71</v>
      </c>
      <c r="C7" s="5" t="s">
        <v>67</v>
      </c>
      <c r="D7" s="6">
        <v>1</v>
      </c>
      <c r="E7" s="8"/>
      <c r="F7" s="8"/>
      <c r="G7" s="8"/>
      <c r="H7" s="8"/>
      <c r="I7" s="8"/>
      <c r="J7" s="8"/>
      <c r="K7" s="8"/>
      <c r="L7" s="8"/>
      <c r="M7" s="5"/>
      <c r="N7" s="1" t="s">
        <v>72</v>
      </c>
      <c r="O7" s="1" t="s">
        <v>52</v>
      </c>
      <c r="P7" s="1" t="s">
        <v>52</v>
      </c>
      <c r="Q7" s="1" t="s">
        <v>57</v>
      </c>
      <c r="R7" s="1" t="s">
        <v>62</v>
      </c>
      <c r="S7" s="1" t="s">
        <v>62</v>
      </c>
      <c r="T7" s="1" t="s">
        <v>63</v>
      </c>
      <c r="AR7" s="1" t="s">
        <v>52</v>
      </c>
      <c r="AS7" s="1" t="s">
        <v>52</v>
      </c>
      <c r="AU7" s="1" t="s">
        <v>73</v>
      </c>
      <c r="AV7">
        <v>10</v>
      </c>
    </row>
    <row r="8" spans="1:48" ht="30" customHeight="1" x14ac:dyDescent="0.3">
      <c r="A8" s="5" t="s">
        <v>74</v>
      </c>
      <c r="B8" s="5" t="s">
        <v>66</v>
      </c>
      <c r="C8" s="5" t="s">
        <v>67</v>
      </c>
      <c r="D8" s="6">
        <v>1</v>
      </c>
      <c r="E8" s="8"/>
      <c r="F8" s="8"/>
      <c r="G8" s="8"/>
      <c r="H8" s="8"/>
      <c r="I8" s="8"/>
      <c r="J8" s="8"/>
      <c r="K8" s="8"/>
      <c r="L8" s="8"/>
      <c r="M8" s="5"/>
      <c r="N8" s="1" t="s">
        <v>75</v>
      </c>
      <c r="O8" s="1" t="s">
        <v>52</v>
      </c>
      <c r="P8" s="1" t="s">
        <v>52</v>
      </c>
      <c r="Q8" s="1" t="s">
        <v>57</v>
      </c>
      <c r="R8" s="1" t="s">
        <v>62</v>
      </c>
      <c r="S8" s="1" t="s">
        <v>62</v>
      </c>
      <c r="T8" s="1" t="s">
        <v>63</v>
      </c>
      <c r="AR8" s="1" t="s">
        <v>52</v>
      </c>
      <c r="AS8" s="1" t="s">
        <v>52</v>
      </c>
      <c r="AU8" s="1" t="s">
        <v>76</v>
      </c>
      <c r="AV8">
        <v>11</v>
      </c>
    </row>
    <row r="9" spans="1:48" ht="30" customHeight="1" x14ac:dyDescent="0.3">
      <c r="A9" s="5" t="s">
        <v>77</v>
      </c>
      <c r="B9" s="5" t="s">
        <v>78</v>
      </c>
      <c r="C9" s="5" t="s">
        <v>67</v>
      </c>
      <c r="D9" s="6">
        <v>3</v>
      </c>
      <c r="E9" s="8"/>
      <c r="F9" s="8"/>
      <c r="G9" s="8"/>
      <c r="H9" s="8"/>
      <c r="I9" s="8"/>
      <c r="J9" s="8"/>
      <c r="K9" s="8"/>
      <c r="L9" s="8"/>
      <c r="M9" s="5"/>
      <c r="N9" s="1" t="s">
        <v>79</v>
      </c>
      <c r="O9" s="1" t="s">
        <v>52</v>
      </c>
      <c r="P9" s="1" t="s">
        <v>52</v>
      </c>
      <c r="Q9" s="1" t="s">
        <v>57</v>
      </c>
      <c r="R9" s="1" t="s">
        <v>63</v>
      </c>
      <c r="S9" s="1" t="s">
        <v>62</v>
      </c>
      <c r="T9" s="1" t="s">
        <v>62</v>
      </c>
      <c r="AR9" s="1" t="s">
        <v>52</v>
      </c>
      <c r="AS9" s="1" t="s">
        <v>52</v>
      </c>
      <c r="AU9" s="1" t="s">
        <v>80</v>
      </c>
      <c r="AV9">
        <v>12</v>
      </c>
    </row>
    <row r="10" spans="1:48" ht="30" customHeight="1" x14ac:dyDescent="0.3">
      <c r="A10" s="5" t="s">
        <v>81</v>
      </c>
      <c r="B10" s="5" t="s">
        <v>82</v>
      </c>
      <c r="C10" s="5" t="s">
        <v>67</v>
      </c>
      <c r="D10" s="6">
        <v>28</v>
      </c>
      <c r="E10" s="8"/>
      <c r="F10" s="8"/>
      <c r="G10" s="8"/>
      <c r="H10" s="8"/>
      <c r="I10" s="8"/>
      <c r="J10" s="8"/>
      <c r="K10" s="8"/>
      <c r="L10" s="8"/>
      <c r="M10" s="5"/>
      <c r="N10" s="1" t="s">
        <v>83</v>
      </c>
      <c r="O10" s="1" t="s">
        <v>52</v>
      </c>
      <c r="P10" s="1" t="s">
        <v>52</v>
      </c>
      <c r="Q10" s="1" t="s">
        <v>57</v>
      </c>
      <c r="R10" s="1" t="s">
        <v>62</v>
      </c>
      <c r="S10" s="1" t="s">
        <v>62</v>
      </c>
      <c r="T10" s="1" t="s">
        <v>63</v>
      </c>
      <c r="AR10" s="1" t="s">
        <v>52</v>
      </c>
      <c r="AS10" s="1" t="s">
        <v>52</v>
      </c>
      <c r="AU10" s="1" t="s">
        <v>84</v>
      </c>
      <c r="AV10">
        <v>13</v>
      </c>
    </row>
    <row r="11" spans="1:48" ht="30" customHeight="1" x14ac:dyDescent="0.3">
      <c r="A11" s="5" t="s">
        <v>85</v>
      </c>
      <c r="B11" s="5" t="s">
        <v>86</v>
      </c>
      <c r="C11" s="5" t="s">
        <v>67</v>
      </c>
      <c r="D11" s="6">
        <v>7</v>
      </c>
      <c r="E11" s="8"/>
      <c r="F11" s="8"/>
      <c r="G11" s="8"/>
      <c r="H11" s="8"/>
      <c r="I11" s="8"/>
      <c r="J11" s="8"/>
      <c r="K11" s="8"/>
      <c r="L11" s="8"/>
      <c r="M11" s="5"/>
      <c r="N11" s="1" t="s">
        <v>87</v>
      </c>
      <c r="O11" s="1" t="s">
        <v>52</v>
      </c>
      <c r="P11" s="1" t="s">
        <v>52</v>
      </c>
      <c r="Q11" s="1" t="s">
        <v>57</v>
      </c>
      <c r="R11" s="1" t="s">
        <v>62</v>
      </c>
      <c r="S11" s="1" t="s">
        <v>62</v>
      </c>
      <c r="T11" s="1" t="s">
        <v>63</v>
      </c>
      <c r="AR11" s="1" t="s">
        <v>52</v>
      </c>
      <c r="AS11" s="1" t="s">
        <v>52</v>
      </c>
      <c r="AU11" s="1" t="s">
        <v>88</v>
      </c>
      <c r="AV11">
        <v>14</v>
      </c>
    </row>
    <row r="12" spans="1:48" ht="30" customHeight="1" x14ac:dyDescent="0.3">
      <c r="A12" s="5" t="s">
        <v>89</v>
      </c>
      <c r="B12" s="5" t="s">
        <v>90</v>
      </c>
      <c r="C12" s="5" t="s">
        <v>67</v>
      </c>
      <c r="D12" s="6">
        <v>27</v>
      </c>
      <c r="E12" s="8"/>
      <c r="F12" s="8"/>
      <c r="G12" s="8"/>
      <c r="H12" s="8"/>
      <c r="I12" s="8"/>
      <c r="J12" s="8"/>
      <c r="K12" s="8"/>
      <c r="L12" s="8"/>
      <c r="M12" s="5"/>
      <c r="N12" s="1" t="s">
        <v>91</v>
      </c>
      <c r="O12" s="1" t="s">
        <v>52</v>
      </c>
      <c r="P12" s="1" t="s">
        <v>52</v>
      </c>
      <c r="Q12" s="1" t="s">
        <v>57</v>
      </c>
      <c r="R12" s="1" t="s">
        <v>62</v>
      </c>
      <c r="S12" s="1" t="s">
        <v>62</v>
      </c>
      <c r="T12" s="1" t="s">
        <v>63</v>
      </c>
      <c r="AR12" s="1" t="s">
        <v>52</v>
      </c>
      <c r="AS12" s="1" t="s">
        <v>52</v>
      </c>
      <c r="AU12" s="1" t="s">
        <v>92</v>
      </c>
      <c r="AV12">
        <v>15</v>
      </c>
    </row>
    <row r="13" spans="1:48" ht="30" customHeight="1" x14ac:dyDescent="0.3">
      <c r="A13" s="5" t="s">
        <v>93</v>
      </c>
      <c r="B13" s="5" t="s">
        <v>94</v>
      </c>
      <c r="C13" s="5" t="s">
        <v>67</v>
      </c>
      <c r="D13" s="6">
        <v>18</v>
      </c>
      <c r="E13" s="8"/>
      <c r="F13" s="8"/>
      <c r="G13" s="8"/>
      <c r="H13" s="8"/>
      <c r="I13" s="8"/>
      <c r="J13" s="8"/>
      <c r="K13" s="8"/>
      <c r="L13" s="8"/>
      <c r="M13" s="5"/>
      <c r="N13" s="1" t="s">
        <v>95</v>
      </c>
      <c r="O13" s="1" t="s">
        <v>52</v>
      </c>
      <c r="P13" s="1" t="s">
        <v>52</v>
      </c>
      <c r="Q13" s="1" t="s">
        <v>57</v>
      </c>
      <c r="R13" s="1" t="s">
        <v>62</v>
      </c>
      <c r="S13" s="1" t="s">
        <v>62</v>
      </c>
      <c r="T13" s="1" t="s">
        <v>63</v>
      </c>
      <c r="AR13" s="1" t="s">
        <v>52</v>
      </c>
      <c r="AS13" s="1" t="s">
        <v>52</v>
      </c>
      <c r="AU13" s="1" t="s">
        <v>96</v>
      </c>
      <c r="AV13">
        <v>16</v>
      </c>
    </row>
    <row r="14" spans="1:48" ht="30" customHeight="1" x14ac:dyDescent="0.3">
      <c r="A14" s="5" t="s">
        <v>93</v>
      </c>
      <c r="B14" s="5" t="s">
        <v>97</v>
      </c>
      <c r="C14" s="5" t="s">
        <v>67</v>
      </c>
      <c r="D14" s="6">
        <v>3</v>
      </c>
      <c r="E14" s="8"/>
      <c r="F14" s="8"/>
      <c r="G14" s="8"/>
      <c r="H14" s="8"/>
      <c r="I14" s="8"/>
      <c r="J14" s="8"/>
      <c r="K14" s="8"/>
      <c r="L14" s="8"/>
      <c r="M14" s="5"/>
      <c r="N14" s="1" t="s">
        <v>98</v>
      </c>
      <c r="O14" s="1" t="s">
        <v>52</v>
      </c>
      <c r="P14" s="1" t="s">
        <v>52</v>
      </c>
      <c r="Q14" s="1" t="s">
        <v>57</v>
      </c>
      <c r="R14" s="1" t="s">
        <v>62</v>
      </c>
      <c r="S14" s="1" t="s">
        <v>62</v>
      </c>
      <c r="T14" s="1" t="s">
        <v>63</v>
      </c>
      <c r="AR14" s="1" t="s">
        <v>52</v>
      </c>
      <c r="AS14" s="1" t="s">
        <v>52</v>
      </c>
      <c r="AU14" s="1" t="s">
        <v>99</v>
      </c>
      <c r="AV14">
        <v>17</v>
      </c>
    </row>
    <row r="15" spans="1:48" ht="30" customHeight="1" x14ac:dyDescent="0.3">
      <c r="A15" s="5" t="s">
        <v>100</v>
      </c>
      <c r="B15" s="5" t="s">
        <v>101</v>
      </c>
      <c r="C15" s="5" t="s">
        <v>67</v>
      </c>
      <c r="D15" s="6">
        <v>3</v>
      </c>
      <c r="E15" s="8"/>
      <c r="F15" s="8"/>
      <c r="G15" s="8"/>
      <c r="H15" s="8"/>
      <c r="I15" s="8"/>
      <c r="J15" s="8"/>
      <c r="K15" s="8"/>
      <c r="L15" s="8"/>
      <c r="M15" s="5"/>
      <c r="N15" s="1" t="s">
        <v>102</v>
      </c>
      <c r="O15" s="1" t="s">
        <v>52</v>
      </c>
      <c r="P15" s="1" t="s">
        <v>52</v>
      </c>
      <c r="Q15" s="1" t="s">
        <v>57</v>
      </c>
      <c r="R15" s="1" t="s">
        <v>62</v>
      </c>
      <c r="S15" s="1" t="s">
        <v>62</v>
      </c>
      <c r="T15" s="1" t="s">
        <v>63</v>
      </c>
      <c r="AR15" s="1" t="s">
        <v>52</v>
      </c>
      <c r="AS15" s="1" t="s">
        <v>52</v>
      </c>
      <c r="AU15" s="1" t="s">
        <v>103</v>
      </c>
      <c r="AV15">
        <v>18</v>
      </c>
    </row>
    <row r="16" spans="1:48" ht="30" customHeight="1" x14ac:dyDescent="0.3">
      <c r="A16" s="5" t="s">
        <v>104</v>
      </c>
      <c r="B16" s="5" t="s">
        <v>105</v>
      </c>
      <c r="C16" s="5" t="s">
        <v>67</v>
      </c>
      <c r="D16" s="6">
        <v>35</v>
      </c>
      <c r="E16" s="8"/>
      <c r="F16" s="8"/>
      <c r="G16" s="8"/>
      <c r="H16" s="8"/>
      <c r="I16" s="8"/>
      <c r="J16" s="8"/>
      <c r="K16" s="8"/>
      <c r="L16" s="8"/>
      <c r="M16" s="5"/>
      <c r="N16" s="1" t="s">
        <v>106</v>
      </c>
      <c r="O16" s="1" t="s">
        <v>52</v>
      </c>
      <c r="P16" s="1" t="s">
        <v>52</v>
      </c>
      <c r="Q16" s="1" t="s">
        <v>57</v>
      </c>
      <c r="R16" s="1" t="s">
        <v>62</v>
      </c>
      <c r="S16" s="1" t="s">
        <v>62</v>
      </c>
      <c r="T16" s="1" t="s">
        <v>63</v>
      </c>
      <c r="AR16" s="1" t="s">
        <v>52</v>
      </c>
      <c r="AS16" s="1" t="s">
        <v>52</v>
      </c>
      <c r="AU16" s="1" t="s">
        <v>107</v>
      </c>
      <c r="AV16">
        <v>19</v>
      </c>
    </row>
    <row r="17" spans="1:48" ht="30" customHeight="1" x14ac:dyDescent="0.3">
      <c r="A17" s="5" t="s">
        <v>104</v>
      </c>
      <c r="B17" s="5" t="s">
        <v>108</v>
      </c>
      <c r="C17" s="5" t="s">
        <v>67</v>
      </c>
      <c r="D17" s="6">
        <v>35</v>
      </c>
      <c r="E17" s="8"/>
      <c r="F17" s="8"/>
      <c r="G17" s="8"/>
      <c r="H17" s="8"/>
      <c r="I17" s="8"/>
      <c r="J17" s="8"/>
      <c r="K17" s="8"/>
      <c r="L17" s="8"/>
      <c r="M17" s="5"/>
      <c r="N17" s="1" t="s">
        <v>109</v>
      </c>
      <c r="O17" s="1" t="s">
        <v>52</v>
      </c>
      <c r="P17" s="1" t="s">
        <v>52</v>
      </c>
      <c r="Q17" s="1" t="s">
        <v>57</v>
      </c>
      <c r="R17" s="1" t="s">
        <v>62</v>
      </c>
      <c r="S17" s="1" t="s">
        <v>62</v>
      </c>
      <c r="T17" s="1" t="s">
        <v>63</v>
      </c>
      <c r="AR17" s="1" t="s">
        <v>52</v>
      </c>
      <c r="AS17" s="1" t="s">
        <v>52</v>
      </c>
      <c r="AU17" s="1" t="s">
        <v>110</v>
      </c>
      <c r="AV17">
        <v>20</v>
      </c>
    </row>
    <row r="18" spans="1:48" ht="30" customHeight="1" x14ac:dyDescent="0.3">
      <c r="A18" s="5" t="s">
        <v>104</v>
      </c>
      <c r="B18" s="5" t="s">
        <v>111</v>
      </c>
      <c r="C18" s="5" t="s">
        <v>67</v>
      </c>
      <c r="D18" s="6">
        <v>21</v>
      </c>
      <c r="E18" s="8"/>
      <c r="F18" s="8"/>
      <c r="G18" s="8"/>
      <c r="H18" s="8"/>
      <c r="I18" s="8"/>
      <c r="J18" s="8"/>
      <c r="K18" s="8"/>
      <c r="L18" s="8"/>
      <c r="M18" s="5"/>
      <c r="N18" s="1" t="s">
        <v>112</v>
      </c>
      <c r="O18" s="1" t="s">
        <v>52</v>
      </c>
      <c r="P18" s="1" t="s">
        <v>52</v>
      </c>
      <c r="Q18" s="1" t="s">
        <v>57</v>
      </c>
      <c r="R18" s="1" t="s">
        <v>62</v>
      </c>
      <c r="S18" s="1" t="s">
        <v>62</v>
      </c>
      <c r="T18" s="1" t="s">
        <v>63</v>
      </c>
      <c r="AR18" s="1" t="s">
        <v>52</v>
      </c>
      <c r="AS18" s="1" t="s">
        <v>52</v>
      </c>
      <c r="AU18" s="1" t="s">
        <v>113</v>
      </c>
      <c r="AV18">
        <v>21</v>
      </c>
    </row>
    <row r="19" spans="1:48" ht="30" customHeight="1" x14ac:dyDescent="0.3">
      <c r="A19" s="5" t="s">
        <v>104</v>
      </c>
      <c r="B19" s="5" t="s">
        <v>114</v>
      </c>
      <c r="C19" s="5" t="s">
        <v>67</v>
      </c>
      <c r="D19" s="6">
        <v>21</v>
      </c>
      <c r="E19" s="8"/>
      <c r="F19" s="8"/>
      <c r="G19" s="8"/>
      <c r="H19" s="8"/>
      <c r="I19" s="8"/>
      <c r="J19" s="8"/>
      <c r="K19" s="8"/>
      <c r="L19" s="8"/>
      <c r="M19" s="5"/>
      <c r="N19" s="1" t="s">
        <v>115</v>
      </c>
      <c r="O19" s="1" t="s">
        <v>52</v>
      </c>
      <c r="P19" s="1" t="s">
        <v>52</v>
      </c>
      <c r="Q19" s="1" t="s">
        <v>57</v>
      </c>
      <c r="R19" s="1" t="s">
        <v>62</v>
      </c>
      <c r="S19" s="1" t="s">
        <v>62</v>
      </c>
      <c r="T19" s="1" t="s">
        <v>63</v>
      </c>
      <c r="AR19" s="1" t="s">
        <v>52</v>
      </c>
      <c r="AS19" s="1" t="s">
        <v>52</v>
      </c>
      <c r="AU19" s="1" t="s">
        <v>116</v>
      </c>
      <c r="AV19">
        <v>22</v>
      </c>
    </row>
    <row r="20" spans="1:48" ht="30" customHeight="1" x14ac:dyDescent="0.3">
      <c r="A20" s="5" t="s">
        <v>117</v>
      </c>
      <c r="B20" s="5" t="s">
        <v>118</v>
      </c>
      <c r="C20" s="5" t="s">
        <v>119</v>
      </c>
      <c r="D20" s="6">
        <v>863.7</v>
      </c>
      <c r="E20" s="8"/>
      <c r="F20" s="8"/>
      <c r="G20" s="8"/>
      <c r="H20" s="8"/>
      <c r="I20" s="8"/>
      <c r="J20" s="8"/>
      <c r="K20" s="8"/>
      <c r="L20" s="8"/>
      <c r="M20" s="5"/>
      <c r="N20" s="1" t="s">
        <v>120</v>
      </c>
      <c r="O20" s="1" t="s">
        <v>52</v>
      </c>
      <c r="P20" s="1" t="s">
        <v>52</v>
      </c>
      <c r="Q20" s="1" t="s">
        <v>57</v>
      </c>
      <c r="R20" s="1" t="s">
        <v>62</v>
      </c>
      <c r="S20" s="1" t="s">
        <v>62</v>
      </c>
      <c r="T20" s="1" t="s">
        <v>63</v>
      </c>
      <c r="Y20">
        <v>2</v>
      </c>
      <c r="AR20" s="1" t="s">
        <v>52</v>
      </c>
      <c r="AS20" s="1" t="s">
        <v>52</v>
      </c>
      <c r="AU20" s="1" t="s">
        <v>121</v>
      </c>
      <c r="AV20">
        <v>23</v>
      </c>
    </row>
    <row r="21" spans="1:48" ht="30" customHeight="1" x14ac:dyDescent="0.3">
      <c r="A21" s="5" t="s">
        <v>117</v>
      </c>
      <c r="B21" s="5" t="s">
        <v>122</v>
      </c>
      <c r="C21" s="5" t="s">
        <v>119</v>
      </c>
      <c r="D21" s="6">
        <v>805.8</v>
      </c>
      <c r="E21" s="8"/>
      <c r="F21" s="8"/>
      <c r="G21" s="8"/>
      <c r="H21" s="8"/>
      <c r="I21" s="8"/>
      <c r="J21" s="8"/>
      <c r="K21" s="8"/>
      <c r="L21" s="8"/>
      <c r="M21" s="5"/>
      <c r="N21" s="1" t="s">
        <v>123</v>
      </c>
      <c r="O21" s="1" t="s">
        <v>52</v>
      </c>
      <c r="P21" s="1" t="s">
        <v>52</v>
      </c>
      <c r="Q21" s="1" t="s">
        <v>57</v>
      </c>
      <c r="R21" s="1" t="s">
        <v>62</v>
      </c>
      <c r="S21" s="1" t="s">
        <v>62</v>
      </c>
      <c r="T21" s="1" t="s">
        <v>63</v>
      </c>
      <c r="Y21">
        <v>2</v>
      </c>
      <c r="AR21" s="1" t="s">
        <v>52</v>
      </c>
      <c r="AS21" s="1" t="s">
        <v>52</v>
      </c>
      <c r="AU21" s="1" t="s">
        <v>124</v>
      </c>
      <c r="AV21">
        <v>24</v>
      </c>
    </row>
    <row r="22" spans="1:48" ht="30" customHeight="1" x14ac:dyDescent="0.3">
      <c r="A22" s="5" t="s">
        <v>117</v>
      </c>
      <c r="B22" s="5" t="s">
        <v>125</v>
      </c>
      <c r="C22" s="5" t="s">
        <v>119</v>
      </c>
      <c r="D22" s="6">
        <v>326.2</v>
      </c>
      <c r="E22" s="8"/>
      <c r="F22" s="8"/>
      <c r="G22" s="8"/>
      <c r="H22" s="8"/>
      <c r="I22" s="8"/>
      <c r="J22" s="8"/>
      <c r="K22" s="8"/>
      <c r="L22" s="8"/>
      <c r="M22" s="5"/>
      <c r="N22" s="1" t="s">
        <v>126</v>
      </c>
      <c r="O22" s="1" t="s">
        <v>52</v>
      </c>
      <c r="P22" s="1" t="s">
        <v>52</v>
      </c>
      <c r="Q22" s="1" t="s">
        <v>57</v>
      </c>
      <c r="R22" s="1" t="s">
        <v>62</v>
      </c>
      <c r="S22" s="1" t="s">
        <v>62</v>
      </c>
      <c r="T22" s="1" t="s">
        <v>63</v>
      </c>
      <c r="Y22">
        <v>2</v>
      </c>
      <c r="AR22" s="1" t="s">
        <v>52</v>
      </c>
      <c r="AS22" s="1" t="s">
        <v>52</v>
      </c>
      <c r="AU22" s="1" t="s">
        <v>127</v>
      </c>
      <c r="AV22">
        <v>25</v>
      </c>
    </row>
    <row r="23" spans="1:48" ht="30" customHeight="1" x14ac:dyDescent="0.3">
      <c r="A23" s="5" t="s">
        <v>128</v>
      </c>
      <c r="B23" s="5" t="s">
        <v>129</v>
      </c>
      <c r="C23" s="5" t="s">
        <v>119</v>
      </c>
      <c r="D23" s="6">
        <v>42</v>
      </c>
      <c r="E23" s="8"/>
      <c r="F23" s="8"/>
      <c r="G23" s="8"/>
      <c r="H23" s="8"/>
      <c r="I23" s="8"/>
      <c r="J23" s="8"/>
      <c r="K23" s="8"/>
      <c r="L23" s="8"/>
      <c r="M23" s="5"/>
      <c r="N23" s="1" t="s">
        <v>130</v>
      </c>
      <c r="O23" s="1" t="s">
        <v>52</v>
      </c>
      <c r="P23" s="1" t="s">
        <v>52</v>
      </c>
      <c r="Q23" s="1" t="s">
        <v>57</v>
      </c>
      <c r="R23" s="1" t="s">
        <v>62</v>
      </c>
      <c r="S23" s="1" t="s">
        <v>62</v>
      </c>
      <c r="T23" s="1" t="s">
        <v>63</v>
      </c>
      <c r="Y23">
        <v>2</v>
      </c>
      <c r="AR23" s="1" t="s">
        <v>52</v>
      </c>
      <c r="AS23" s="1" t="s">
        <v>52</v>
      </c>
      <c r="AU23" s="1" t="s">
        <v>131</v>
      </c>
      <c r="AV23">
        <v>26</v>
      </c>
    </row>
    <row r="24" spans="1:48" ht="30" customHeight="1" x14ac:dyDescent="0.3">
      <c r="A24" s="5" t="s">
        <v>132</v>
      </c>
      <c r="B24" s="5" t="s">
        <v>133</v>
      </c>
      <c r="C24" s="5" t="s">
        <v>119</v>
      </c>
      <c r="D24" s="6">
        <v>495</v>
      </c>
      <c r="E24" s="8"/>
      <c r="F24" s="8"/>
      <c r="G24" s="8"/>
      <c r="H24" s="8"/>
      <c r="I24" s="8"/>
      <c r="J24" s="8"/>
      <c r="K24" s="8"/>
      <c r="L24" s="8"/>
      <c r="M24" s="5"/>
      <c r="N24" s="1" t="s">
        <v>134</v>
      </c>
      <c r="O24" s="1" t="s">
        <v>52</v>
      </c>
      <c r="P24" s="1" t="s">
        <v>52</v>
      </c>
      <c r="Q24" s="1" t="s">
        <v>57</v>
      </c>
      <c r="R24" s="1" t="s">
        <v>62</v>
      </c>
      <c r="S24" s="1" t="s">
        <v>62</v>
      </c>
      <c r="T24" s="1" t="s">
        <v>63</v>
      </c>
      <c r="X24">
        <v>1</v>
      </c>
      <c r="Y24">
        <v>2</v>
      </c>
      <c r="AR24" s="1" t="s">
        <v>52</v>
      </c>
      <c r="AS24" s="1" t="s">
        <v>52</v>
      </c>
      <c r="AU24" s="1" t="s">
        <v>135</v>
      </c>
      <c r="AV24">
        <v>27</v>
      </c>
    </row>
    <row r="25" spans="1:48" ht="30" customHeight="1" x14ac:dyDescent="0.3">
      <c r="A25" s="5" t="s">
        <v>132</v>
      </c>
      <c r="B25" s="5" t="s">
        <v>136</v>
      </c>
      <c r="C25" s="5" t="s">
        <v>119</v>
      </c>
      <c r="D25" s="6">
        <v>24.7</v>
      </c>
      <c r="E25" s="8"/>
      <c r="F25" s="8"/>
      <c r="G25" s="8"/>
      <c r="H25" s="8"/>
      <c r="I25" s="8"/>
      <c r="J25" s="8"/>
      <c r="K25" s="8"/>
      <c r="L25" s="8"/>
      <c r="M25" s="5"/>
      <c r="N25" s="1" t="s">
        <v>137</v>
      </c>
      <c r="O25" s="1" t="s">
        <v>52</v>
      </c>
      <c r="P25" s="1" t="s">
        <v>52</v>
      </c>
      <c r="Q25" s="1" t="s">
        <v>57</v>
      </c>
      <c r="R25" s="1" t="s">
        <v>62</v>
      </c>
      <c r="S25" s="1" t="s">
        <v>62</v>
      </c>
      <c r="T25" s="1" t="s">
        <v>63</v>
      </c>
      <c r="X25">
        <v>1</v>
      </c>
      <c r="Y25">
        <v>2</v>
      </c>
      <c r="AR25" s="1" t="s">
        <v>52</v>
      </c>
      <c r="AS25" s="1" t="s">
        <v>52</v>
      </c>
      <c r="AU25" s="1" t="s">
        <v>138</v>
      </c>
      <c r="AV25">
        <v>28</v>
      </c>
    </row>
    <row r="26" spans="1:48" ht="30" customHeight="1" x14ac:dyDescent="0.3">
      <c r="A26" s="5" t="s">
        <v>132</v>
      </c>
      <c r="B26" s="5" t="s">
        <v>139</v>
      </c>
      <c r="C26" s="5" t="s">
        <v>119</v>
      </c>
      <c r="D26" s="6">
        <v>33.200000000000003</v>
      </c>
      <c r="E26" s="8"/>
      <c r="F26" s="8"/>
      <c r="G26" s="8"/>
      <c r="H26" s="8"/>
      <c r="I26" s="8"/>
      <c r="J26" s="8"/>
      <c r="K26" s="8"/>
      <c r="L26" s="8"/>
      <c r="M26" s="5"/>
      <c r="N26" s="1" t="s">
        <v>140</v>
      </c>
      <c r="O26" s="1" t="s">
        <v>52</v>
      </c>
      <c r="P26" s="1" t="s">
        <v>52</v>
      </c>
      <c r="Q26" s="1" t="s">
        <v>57</v>
      </c>
      <c r="R26" s="1" t="s">
        <v>62</v>
      </c>
      <c r="S26" s="1" t="s">
        <v>62</v>
      </c>
      <c r="T26" s="1" t="s">
        <v>63</v>
      </c>
      <c r="X26">
        <v>1</v>
      </c>
      <c r="Y26">
        <v>2</v>
      </c>
      <c r="AR26" s="1" t="s">
        <v>52</v>
      </c>
      <c r="AS26" s="1" t="s">
        <v>52</v>
      </c>
      <c r="AU26" s="1" t="s">
        <v>141</v>
      </c>
      <c r="AV26">
        <v>29</v>
      </c>
    </row>
    <row r="27" spans="1:48" ht="30" customHeight="1" x14ac:dyDescent="0.3">
      <c r="A27" s="5" t="s">
        <v>142</v>
      </c>
      <c r="B27" s="5" t="s">
        <v>143</v>
      </c>
      <c r="C27" s="5" t="s">
        <v>119</v>
      </c>
      <c r="D27" s="6">
        <v>68.2</v>
      </c>
      <c r="E27" s="8"/>
      <c r="F27" s="8"/>
      <c r="G27" s="8"/>
      <c r="H27" s="8"/>
      <c r="I27" s="8"/>
      <c r="J27" s="8"/>
      <c r="K27" s="8"/>
      <c r="L27" s="8"/>
      <c r="M27" s="5"/>
      <c r="N27" s="1" t="s">
        <v>144</v>
      </c>
      <c r="O27" s="1" t="s">
        <v>52</v>
      </c>
      <c r="P27" s="1" t="s">
        <v>52</v>
      </c>
      <c r="Q27" s="1" t="s">
        <v>57</v>
      </c>
      <c r="R27" s="1" t="s">
        <v>62</v>
      </c>
      <c r="S27" s="1" t="s">
        <v>62</v>
      </c>
      <c r="T27" s="1" t="s">
        <v>63</v>
      </c>
      <c r="X27">
        <v>1</v>
      </c>
      <c r="Y27">
        <v>2</v>
      </c>
      <c r="AR27" s="1" t="s">
        <v>52</v>
      </c>
      <c r="AS27" s="1" t="s">
        <v>52</v>
      </c>
      <c r="AU27" s="1" t="s">
        <v>145</v>
      </c>
      <c r="AV27">
        <v>30</v>
      </c>
    </row>
    <row r="28" spans="1:48" ht="30" customHeight="1" x14ac:dyDescent="0.3">
      <c r="A28" s="5" t="s">
        <v>146</v>
      </c>
      <c r="B28" s="5" t="s">
        <v>147</v>
      </c>
      <c r="C28" s="5" t="s">
        <v>148</v>
      </c>
      <c r="D28" s="6">
        <v>1</v>
      </c>
      <c r="E28" s="8"/>
      <c r="F28" s="8"/>
      <c r="G28" s="8"/>
      <c r="H28" s="8"/>
      <c r="I28" s="8"/>
      <c r="J28" s="8"/>
      <c r="K28" s="8"/>
      <c r="L28" s="8"/>
      <c r="M28" s="5"/>
      <c r="N28" s="1" t="s">
        <v>149</v>
      </c>
      <c r="O28" s="1" t="s">
        <v>52</v>
      </c>
      <c r="P28" s="1" t="s">
        <v>52</v>
      </c>
      <c r="Q28" s="1" t="s">
        <v>57</v>
      </c>
      <c r="R28" s="1" t="s">
        <v>62</v>
      </c>
      <c r="S28" s="1" t="s">
        <v>62</v>
      </c>
      <c r="T28" s="1" t="s">
        <v>62</v>
      </c>
      <c r="U28">
        <v>0</v>
      </c>
      <c r="V28">
        <v>0</v>
      </c>
      <c r="W28">
        <v>0.15</v>
      </c>
      <c r="AR28" s="1" t="s">
        <v>52</v>
      </c>
      <c r="AS28" s="1" t="s">
        <v>52</v>
      </c>
      <c r="AU28" s="1" t="s">
        <v>150</v>
      </c>
      <c r="AV28">
        <v>36</v>
      </c>
    </row>
    <row r="29" spans="1:48" ht="30" customHeight="1" x14ac:dyDescent="0.3">
      <c r="A29" s="5" t="s">
        <v>151</v>
      </c>
      <c r="B29" s="5" t="s">
        <v>152</v>
      </c>
      <c r="C29" s="5" t="s">
        <v>148</v>
      </c>
      <c r="D29" s="6">
        <v>1</v>
      </c>
      <c r="E29" s="8"/>
      <c r="F29" s="8"/>
      <c r="G29" s="8"/>
      <c r="H29" s="8"/>
      <c r="I29" s="8"/>
      <c r="J29" s="8"/>
      <c r="K29" s="8"/>
      <c r="L29" s="8"/>
      <c r="M29" s="5"/>
      <c r="N29" s="1" t="s">
        <v>153</v>
      </c>
      <c r="O29" s="1" t="s">
        <v>52</v>
      </c>
      <c r="P29" s="1" t="s">
        <v>52</v>
      </c>
      <c r="Q29" s="1" t="s">
        <v>57</v>
      </c>
      <c r="R29" s="1" t="s">
        <v>62</v>
      </c>
      <c r="S29" s="1" t="s">
        <v>62</v>
      </c>
      <c r="T29" s="1" t="s">
        <v>62</v>
      </c>
      <c r="U29">
        <v>0</v>
      </c>
      <c r="V29">
        <v>0</v>
      </c>
      <c r="W29">
        <v>0.02</v>
      </c>
      <c r="AR29" s="1" t="s">
        <v>52</v>
      </c>
      <c r="AS29" s="1" t="s">
        <v>52</v>
      </c>
      <c r="AU29" s="1" t="s">
        <v>154</v>
      </c>
      <c r="AV29">
        <v>34</v>
      </c>
    </row>
    <row r="30" spans="1:48" ht="30" customHeight="1" x14ac:dyDescent="0.3">
      <c r="A30" s="5" t="s">
        <v>155</v>
      </c>
      <c r="B30" s="5" t="s">
        <v>156</v>
      </c>
      <c r="C30" s="5" t="s">
        <v>67</v>
      </c>
      <c r="D30" s="6">
        <v>10</v>
      </c>
      <c r="E30" s="8"/>
      <c r="F30" s="8"/>
      <c r="G30" s="8"/>
      <c r="H30" s="8"/>
      <c r="I30" s="8"/>
      <c r="J30" s="8"/>
      <c r="K30" s="8"/>
      <c r="L30" s="8"/>
      <c r="M30" s="5"/>
      <c r="N30" s="1" t="s">
        <v>157</v>
      </c>
      <c r="O30" s="1" t="s">
        <v>52</v>
      </c>
      <c r="P30" s="1" t="s">
        <v>52</v>
      </c>
      <c r="Q30" s="1" t="s">
        <v>57</v>
      </c>
      <c r="R30" s="1" t="s">
        <v>62</v>
      </c>
      <c r="S30" s="1" t="s">
        <v>62</v>
      </c>
      <c r="T30" s="1" t="s">
        <v>63</v>
      </c>
      <c r="AR30" s="1" t="s">
        <v>52</v>
      </c>
      <c r="AS30" s="1" t="s">
        <v>52</v>
      </c>
      <c r="AU30" s="1" t="s">
        <v>158</v>
      </c>
      <c r="AV30">
        <v>31</v>
      </c>
    </row>
    <row r="31" spans="1:48" ht="30" customHeight="1" x14ac:dyDescent="0.3">
      <c r="A31" s="5" t="s">
        <v>159</v>
      </c>
      <c r="B31" s="5" t="s">
        <v>160</v>
      </c>
      <c r="C31" s="5" t="s">
        <v>161</v>
      </c>
      <c r="D31" s="6">
        <v>39.799999999999997</v>
      </c>
      <c r="E31" s="8"/>
      <c r="F31" s="8"/>
      <c r="G31" s="8"/>
      <c r="H31" s="8"/>
      <c r="I31" s="8"/>
      <c r="J31" s="8"/>
      <c r="K31" s="8"/>
      <c r="L31" s="8"/>
      <c r="M31" s="5"/>
      <c r="N31" s="1" t="s">
        <v>162</v>
      </c>
      <c r="O31" s="1" t="s">
        <v>52</v>
      </c>
      <c r="P31" s="1" t="s">
        <v>52</v>
      </c>
      <c r="Q31" s="1" t="s">
        <v>57</v>
      </c>
      <c r="R31" s="1" t="s">
        <v>62</v>
      </c>
      <c r="S31" s="1" t="s">
        <v>62</v>
      </c>
      <c r="T31" s="1" t="s">
        <v>63</v>
      </c>
      <c r="Z31">
        <v>3</v>
      </c>
      <c r="AR31" s="1" t="s">
        <v>52</v>
      </c>
      <c r="AS31" s="1" t="s">
        <v>52</v>
      </c>
      <c r="AU31" s="1" t="s">
        <v>163</v>
      </c>
      <c r="AV31">
        <v>32</v>
      </c>
    </row>
    <row r="32" spans="1:48" ht="30" customHeight="1" x14ac:dyDescent="0.3">
      <c r="A32" s="5" t="s">
        <v>164</v>
      </c>
      <c r="B32" s="5" t="s">
        <v>160</v>
      </c>
      <c r="C32" s="5" t="s">
        <v>161</v>
      </c>
      <c r="D32" s="6">
        <v>0.3</v>
      </c>
      <c r="E32" s="8"/>
      <c r="F32" s="8"/>
      <c r="G32" s="8"/>
      <c r="H32" s="8"/>
      <c r="I32" s="8"/>
      <c r="J32" s="8"/>
      <c r="K32" s="8"/>
      <c r="L32" s="8"/>
      <c r="M32" s="5"/>
      <c r="N32" s="1" t="s">
        <v>165</v>
      </c>
      <c r="O32" s="1" t="s">
        <v>52</v>
      </c>
      <c r="P32" s="1" t="s">
        <v>52</v>
      </c>
      <c r="Q32" s="1" t="s">
        <v>57</v>
      </c>
      <c r="R32" s="1" t="s">
        <v>62</v>
      </c>
      <c r="S32" s="1" t="s">
        <v>62</v>
      </c>
      <c r="T32" s="1" t="s">
        <v>63</v>
      </c>
      <c r="Z32">
        <v>3</v>
      </c>
      <c r="AR32" s="1" t="s">
        <v>52</v>
      </c>
      <c r="AS32" s="1" t="s">
        <v>52</v>
      </c>
      <c r="AU32" s="1" t="s">
        <v>166</v>
      </c>
      <c r="AV32">
        <v>33</v>
      </c>
    </row>
    <row r="33" spans="1:48" ht="30" customHeight="1" x14ac:dyDescent="0.3">
      <c r="A33" s="5" t="s">
        <v>167</v>
      </c>
      <c r="B33" s="5" t="s">
        <v>168</v>
      </c>
      <c r="C33" s="5" t="s">
        <v>148</v>
      </c>
      <c r="D33" s="6">
        <v>1</v>
      </c>
      <c r="E33" s="8"/>
      <c r="F33" s="8"/>
      <c r="G33" s="8"/>
      <c r="H33" s="8"/>
      <c r="I33" s="8"/>
      <c r="J33" s="8"/>
      <c r="K33" s="8"/>
      <c r="L33" s="8"/>
      <c r="M33" s="5"/>
      <c r="N33" s="1" t="s">
        <v>169</v>
      </c>
      <c r="O33" s="1" t="s">
        <v>52</v>
      </c>
      <c r="P33" s="1" t="s">
        <v>52</v>
      </c>
      <c r="Q33" s="1" t="s">
        <v>57</v>
      </c>
      <c r="R33" s="1" t="s">
        <v>62</v>
      </c>
      <c r="S33" s="1" t="s">
        <v>62</v>
      </c>
      <c r="T33" s="1" t="s">
        <v>62</v>
      </c>
      <c r="U33">
        <v>1</v>
      </c>
      <c r="V33">
        <v>0</v>
      </c>
      <c r="W33">
        <v>0.03</v>
      </c>
      <c r="AR33" s="1" t="s">
        <v>52</v>
      </c>
      <c r="AS33" s="1" t="s">
        <v>52</v>
      </c>
      <c r="AU33" s="1" t="s">
        <v>170</v>
      </c>
      <c r="AV33">
        <v>35</v>
      </c>
    </row>
    <row r="34" spans="1:48" ht="30" customHeight="1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48" ht="30" customHeight="1" x14ac:dyDescent="0.3">
      <c r="A35" s="5" t="s">
        <v>171</v>
      </c>
      <c r="B35" s="6"/>
      <c r="C35" s="6"/>
      <c r="D35" s="6"/>
      <c r="E35" s="6"/>
      <c r="F35" s="8"/>
      <c r="G35" s="6"/>
      <c r="H35" s="8"/>
      <c r="I35" s="6"/>
      <c r="J35" s="8"/>
      <c r="K35" s="6"/>
      <c r="L35" s="8"/>
      <c r="M35" s="6"/>
    </row>
    <row r="36" spans="1:48" ht="30" customHeight="1" x14ac:dyDescent="0.3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</row>
    <row r="37" spans="1:48" ht="30" customHeight="1" x14ac:dyDescent="0.3">
      <c r="A37" s="16" t="s">
        <v>291</v>
      </c>
      <c r="B37" s="16" t="s">
        <v>52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48" ht="30" customHeight="1" x14ac:dyDescent="0.3">
      <c r="A38" s="16" t="s">
        <v>174</v>
      </c>
      <c r="B38" s="16" t="s">
        <v>285</v>
      </c>
      <c r="C38" s="16" t="s">
        <v>67</v>
      </c>
      <c r="D38" s="17">
        <v>12</v>
      </c>
      <c r="E38" s="18"/>
      <c r="F38" s="18"/>
      <c r="G38" s="18"/>
      <c r="H38" s="18"/>
      <c r="I38" s="18"/>
      <c r="J38" s="18"/>
      <c r="K38" s="18"/>
      <c r="L38" s="18"/>
      <c r="M38" s="16"/>
    </row>
    <row r="39" spans="1:48" ht="30" customHeight="1" x14ac:dyDescent="0.3">
      <c r="A39" s="16" t="s">
        <v>286</v>
      </c>
      <c r="B39" s="16" t="s">
        <v>287</v>
      </c>
      <c r="C39" s="16" t="s">
        <v>67</v>
      </c>
      <c r="D39" s="17">
        <v>12</v>
      </c>
      <c r="E39" s="18"/>
      <c r="F39" s="18"/>
      <c r="G39" s="18"/>
      <c r="H39" s="18"/>
      <c r="I39" s="18"/>
      <c r="J39" s="18"/>
      <c r="K39" s="18"/>
      <c r="L39" s="18"/>
      <c r="M39" s="16"/>
    </row>
    <row r="40" spans="1:48" ht="30" customHeight="1" x14ac:dyDescent="0.3">
      <c r="A40" s="16" t="s">
        <v>288</v>
      </c>
      <c r="B40" s="16" t="s">
        <v>289</v>
      </c>
      <c r="C40" s="16" t="s">
        <v>290</v>
      </c>
      <c r="D40" s="17">
        <v>1</v>
      </c>
      <c r="E40" s="18"/>
      <c r="F40" s="18"/>
      <c r="G40" s="18"/>
      <c r="H40" s="18"/>
      <c r="I40" s="18"/>
      <c r="J40" s="18"/>
      <c r="K40" s="18"/>
      <c r="L40" s="18"/>
      <c r="M40" s="16"/>
    </row>
    <row r="41" spans="1:48" ht="30" customHeight="1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48" ht="30" customHeight="1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48" ht="30" customHeight="1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48" ht="30" customHeight="1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48" ht="30" customHeight="1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48" ht="30" customHeight="1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48" ht="30" customHeight="1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  <row r="48" spans="1:48" ht="30" customHeight="1" x14ac:dyDescent="0.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4" ht="30" customHeight="1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1:14" ht="30" customHeight="1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14" ht="30" customHeight="1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4" ht="30" customHeight="1" x14ac:dyDescent="0.3">
      <c r="A52" s="5" t="s">
        <v>171</v>
      </c>
      <c r="B52" s="6"/>
      <c r="C52" s="6"/>
      <c r="D52" s="6"/>
      <c r="E52" s="6"/>
      <c r="F52" s="8"/>
      <c r="G52" s="6"/>
      <c r="H52" s="8"/>
      <c r="I52" s="6"/>
      <c r="J52" s="8"/>
      <c r="K52" s="6"/>
      <c r="L52" s="8"/>
      <c r="M52" s="6"/>
      <c r="N52" t="s">
        <v>172</v>
      </c>
    </row>
  </sheetData>
  <mergeCells count="45">
    <mergeCell ref="AR2:AR3"/>
    <mergeCell ref="AS2:AS3"/>
    <mergeCell ref="AT2:AT3"/>
    <mergeCell ref="AU2:AU3"/>
    <mergeCell ref="AV2:AV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</mergeCells>
  <phoneticPr fontId="1" type="noConversion"/>
  <pageMargins left="0.78740157480314954" right="0" top="0.39370078740157477" bottom="0.39370078740157477" header="0" footer="0"/>
  <pageSetup paperSize="9" scale="64" fitToHeight="0" orientation="landscape" r:id="rId1"/>
  <rowBreaks count="1" manualBreakCount="1">
    <brk id="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0"/>
  <sheetViews>
    <sheetView workbookViewId="0">
      <selection activeCell="L29" sqref="L29"/>
    </sheetView>
  </sheetViews>
  <sheetFormatPr defaultRowHeight="16.5" x14ac:dyDescent="0.3"/>
  <sheetData>
    <row r="1" spans="1:7" x14ac:dyDescent="0.3">
      <c r="A1" t="s">
        <v>240</v>
      </c>
    </row>
    <row r="2" spans="1:7" x14ac:dyDescent="0.3">
      <c r="A2" s="1" t="s">
        <v>241</v>
      </c>
      <c r="B2" t="s">
        <v>242</v>
      </c>
      <c r="C2" s="1" t="s">
        <v>243</v>
      </c>
    </row>
    <row r="3" spans="1:7" x14ac:dyDescent="0.3">
      <c r="A3" s="1" t="s">
        <v>244</v>
      </c>
      <c r="B3" t="s">
        <v>245</v>
      </c>
    </row>
    <row r="4" spans="1:7" x14ac:dyDescent="0.3">
      <c r="A4" s="1" t="s">
        <v>246</v>
      </c>
      <c r="B4">
        <v>5</v>
      </c>
    </row>
    <row r="5" spans="1:7" x14ac:dyDescent="0.3">
      <c r="A5" s="1" t="s">
        <v>247</v>
      </c>
      <c r="B5">
        <v>5</v>
      </c>
    </row>
    <row r="6" spans="1:7" x14ac:dyDescent="0.3">
      <c r="A6" s="1" t="s">
        <v>248</v>
      </c>
      <c r="B6" t="s">
        <v>249</v>
      </c>
    </row>
    <row r="7" spans="1:7" x14ac:dyDescent="0.3">
      <c r="A7" s="1" t="s">
        <v>250</v>
      </c>
      <c r="B7" t="s">
        <v>251</v>
      </c>
      <c r="C7">
        <v>1</v>
      </c>
    </row>
    <row r="8" spans="1:7" x14ac:dyDescent="0.3">
      <c r="A8" s="1" t="s">
        <v>252</v>
      </c>
      <c r="B8" t="s">
        <v>251</v>
      </c>
      <c r="C8">
        <v>2</v>
      </c>
    </row>
    <row r="9" spans="1:7" x14ac:dyDescent="0.3">
      <c r="A9" s="1" t="s">
        <v>253</v>
      </c>
      <c r="B9" t="s">
        <v>176</v>
      </c>
      <c r="C9" t="s">
        <v>177</v>
      </c>
      <c r="D9" t="s">
        <v>178</v>
      </c>
      <c r="E9" t="s">
        <v>179</v>
      </c>
      <c r="F9" t="s">
        <v>180</v>
      </c>
      <c r="G9" t="s">
        <v>254</v>
      </c>
    </row>
    <row r="10" spans="1:7" x14ac:dyDescent="0.3">
      <c r="A10" s="1" t="s">
        <v>255</v>
      </c>
      <c r="B10">
        <v>1267</v>
      </c>
      <c r="C10">
        <v>0</v>
      </c>
      <c r="D10">
        <v>0</v>
      </c>
    </row>
    <row r="11" spans="1:7" x14ac:dyDescent="0.3">
      <c r="A11" s="1" t="s">
        <v>256</v>
      </c>
      <c r="B11" t="s">
        <v>257</v>
      </c>
      <c r="C11">
        <v>4</v>
      </c>
    </row>
    <row r="12" spans="1:7" x14ac:dyDescent="0.3">
      <c r="A12" s="1" t="s">
        <v>258</v>
      </c>
      <c r="B12" t="s">
        <v>257</v>
      </c>
      <c r="C12">
        <v>4</v>
      </c>
    </row>
    <row r="13" spans="1:7" x14ac:dyDescent="0.3">
      <c r="A13" s="1" t="s">
        <v>259</v>
      </c>
      <c r="B13" t="s">
        <v>257</v>
      </c>
      <c r="C13">
        <v>3</v>
      </c>
    </row>
    <row r="14" spans="1:7" x14ac:dyDescent="0.3">
      <c r="A14" s="1" t="s">
        <v>260</v>
      </c>
      <c r="B14" t="s">
        <v>257</v>
      </c>
      <c r="C14">
        <v>5</v>
      </c>
    </row>
    <row r="15" spans="1:7" x14ac:dyDescent="0.3">
      <c r="A15" s="1" t="s">
        <v>261</v>
      </c>
      <c r="B15" t="s">
        <v>262</v>
      </c>
      <c r="C15" t="s">
        <v>263</v>
      </c>
      <c r="D15" t="s">
        <v>263</v>
      </c>
      <c r="E15" t="s">
        <v>263</v>
      </c>
      <c r="F15">
        <v>1</v>
      </c>
    </row>
    <row r="16" spans="1:7" x14ac:dyDescent="0.3">
      <c r="A16" s="1" t="s">
        <v>264</v>
      </c>
      <c r="B16">
        <v>1.1100000000000001</v>
      </c>
      <c r="C16">
        <v>1.1200000000000001</v>
      </c>
    </row>
    <row r="17" spans="1:13" x14ac:dyDescent="0.3">
      <c r="A17" s="1" t="s">
        <v>265</v>
      </c>
      <c r="B17">
        <v>1</v>
      </c>
      <c r="C17">
        <v>1.5</v>
      </c>
      <c r="D17">
        <v>1.1599999999999999</v>
      </c>
      <c r="E17">
        <v>1.6</v>
      </c>
      <c r="F17">
        <v>1.6</v>
      </c>
      <c r="G17">
        <v>1.6</v>
      </c>
      <c r="H17">
        <v>1.94</v>
      </c>
      <c r="I17">
        <v>1.94</v>
      </c>
      <c r="J17">
        <v>1.94</v>
      </c>
      <c r="K17">
        <v>1</v>
      </c>
      <c r="L17">
        <v>1</v>
      </c>
      <c r="M17">
        <v>1</v>
      </c>
    </row>
    <row r="18" spans="1:13" x14ac:dyDescent="0.3">
      <c r="A18" s="1" t="s">
        <v>266</v>
      </c>
      <c r="B18">
        <v>1.25</v>
      </c>
      <c r="C18">
        <v>1.071</v>
      </c>
    </row>
    <row r="19" spans="1:13" x14ac:dyDescent="0.3">
      <c r="A19" s="1" t="s">
        <v>267</v>
      </c>
    </row>
    <row r="20" spans="1:13" x14ac:dyDescent="0.3">
      <c r="A20" s="1" t="s">
        <v>268</v>
      </c>
      <c r="B20" s="1" t="s">
        <v>251</v>
      </c>
      <c r="C20">
        <v>1</v>
      </c>
    </row>
    <row r="21" spans="1:13" x14ac:dyDescent="0.3">
      <c r="A21" t="s">
        <v>269</v>
      </c>
      <c r="B21" t="s">
        <v>270</v>
      </c>
      <c r="C21" t="s">
        <v>271</v>
      </c>
    </row>
    <row r="22" spans="1:13" x14ac:dyDescent="0.3">
      <c r="A22">
        <v>1</v>
      </c>
      <c r="B22" s="1" t="s">
        <v>272</v>
      </c>
      <c r="C22" s="1" t="s">
        <v>194</v>
      </c>
    </row>
    <row r="23" spans="1:13" x14ac:dyDescent="0.3">
      <c r="A23">
        <v>2</v>
      </c>
      <c r="B23" s="1" t="s">
        <v>273</v>
      </c>
      <c r="C23" s="1" t="s">
        <v>274</v>
      </c>
    </row>
    <row r="24" spans="1:13" x14ac:dyDescent="0.3">
      <c r="A24">
        <v>3</v>
      </c>
      <c r="B24" s="1" t="s">
        <v>275</v>
      </c>
      <c r="C24" s="1" t="s">
        <v>276</v>
      </c>
    </row>
    <row r="25" spans="1:13" x14ac:dyDescent="0.3">
      <c r="A25">
        <v>4</v>
      </c>
      <c r="B25" s="1" t="s">
        <v>277</v>
      </c>
      <c r="C25" s="1" t="s">
        <v>278</v>
      </c>
    </row>
    <row r="26" spans="1:13" x14ac:dyDescent="0.3">
      <c r="A26">
        <v>5</v>
      </c>
      <c r="B26" s="1" t="s">
        <v>279</v>
      </c>
      <c r="C26" s="1" t="s">
        <v>52</v>
      </c>
    </row>
    <row r="27" spans="1:13" x14ac:dyDescent="0.3">
      <c r="A27">
        <v>6</v>
      </c>
      <c r="B27" s="1" t="s">
        <v>280</v>
      </c>
      <c r="C27" s="1" t="s">
        <v>52</v>
      </c>
    </row>
    <row r="28" spans="1:13" x14ac:dyDescent="0.3">
      <c r="A28">
        <v>7</v>
      </c>
      <c r="B28" s="1" t="s">
        <v>280</v>
      </c>
      <c r="C28" s="1" t="s">
        <v>52</v>
      </c>
    </row>
    <row r="29" spans="1:13" x14ac:dyDescent="0.3">
      <c r="A29">
        <v>8</v>
      </c>
      <c r="B29" s="1" t="s">
        <v>280</v>
      </c>
      <c r="C29" s="1" t="s">
        <v>52</v>
      </c>
    </row>
    <row r="30" spans="1:13" x14ac:dyDescent="0.3">
      <c r="A30">
        <v>9</v>
      </c>
      <c r="B30" s="1" t="s">
        <v>280</v>
      </c>
      <c r="C30" s="1" t="s">
        <v>52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5</vt:i4>
      </vt:variant>
    </vt:vector>
  </HeadingPairs>
  <TitlesOfParts>
    <vt:vector size="10" baseType="lpstr">
      <vt:lpstr>원가계산서</vt:lpstr>
      <vt:lpstr>공종별집계표</vt:lpstr>
      <vt:lpstr>공종별내역서</vt:lpstr>
      <vt:lpstr> 공사설정 </vt:lpstr>
      <vt:lpstr>Sheet1</vt:lpstr>
      <vt:lpstr>공종별내역서!Print_Area</vt:lpstr>
      <vt:lpstr>공종별집계표!Print_Area</vt:lpstr>
      <vt:lpstr>공종별내역서!Print_Titles</vt:lpstr>
      <vt:lpstr>공종별집계표!Print_Titles</vt:lpstr>
      <vt:lpstr>원가계산서!Print_Titles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길용현</dc:creator>
  <cp:lastModifiedBy>CUPA</cp:lastModifiedBy>
  <cp:lastPrinted>2023-02-16T04:37:08Z</cp:lastPrinted>
  <dcterms:created xsi:type="dcterms:W3CDTF">2023-02-15T09:16:12Z</dcterms:created>
  <dcterms:modified xsi:type="dcterms:W3CDTF">2023-02-16T05:16:29Z</dcterms:modified>
</cp:coreProperties>
</file>